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/>
  <mc:AlternateContent xmlns:mc="http://schemas.openxmlformats.org/markup-compatibility/2006">
    <mc:Choice Requires="x15">
      <x15ac:absPath xmlns:x15ac="http://schemas.microsoft.com/office/spreadsheetml/2010/11/ac" url="https://d.docs.live.net/661a2b40382fd9b1/D Forskning ^0 Udvikling/7 Diverse/01 Demografi/D Sundhedsydelser/"/>
    </mc:Choice>
  </mc:AlternateContent>
  <xr:revisionPtr revIDLastSave="310" documentId="8_{CDCE2027-F420-4921-A683-F19ED3EF4A3C}" xr6:coauthVersionLast="45" xr6:coauthVersionMax="45" xr10:uidLastSave="{C563CD19-350F-4404-8A84-7A8DD2AD5620}"/>
  <workbookProtection workbookAlgorithmName="SHA-512" workbookHashValue="kaVUJdXl2hgcrqvYsRcI1rbs1lHossgpT2LlNGpRBlkIL6BmgOslH5uuiPPL0tlEgqKsssfAnh6ZrvOWDGIedw==" workbookSaltValue="KvNJqtpR6/Ve1kwSjvj9Cw==" workbookSpinCount="100000" lockStructure="1"/>
  <bookViews>
    <workbookView xWindow="-120" yWindow="-120" windowWidth="29040" windowHeight="15840" xr2:uid="{00000000-000D-0000-FFFF-FFFF00000000}"/>
  </bookViews>
  <sheets>
    <sheet name="Resultater" sheetId="3" r:id="rId1"/>
    <sheet name="Maskinrummet" sheetId="1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9" i="1" l="1"/>
  <c r="C8" i="1"/>
  <c r="C7" i="1"/>
  <c r="E35" i="1" s="1"/>
  <c r="C6" i="1"/>
  <c r="E36" i="1" l="1"/>
  <c r="E37" i="1"/>
  <c r="J31" i="1"/>
  <c r="J46" i="1" l="1"/>
  <c r="J47" i="1" s="1"/>
  <c r="J43" i="1"/>
  <c r="J44" i="1" s="1"/>
  <c r="B17" i="1"/>
  <c r="L47" i="1"/>
  <c r="L44" i="1"/>
  <c r="K47" i="1"/>
  <c r="K46" i="1"/>
  <c r="J20" i="1"/>
  <c r="J29" i="1" l="1"/>
  <c r="J34" i="1"/>
  <c r="J37" i="1" s="1"/>
  <c r="J23" i="1"/>
  <c r="B19" i="1"/>
  <c r="I16" i="1"/>
  <c r="I19" i="1" s="1"/>
  <c r="I22" i="1" s="1"/>
  <c r="I25" i="1" s="1"/>
  <c r="I28" i="1" s="1"/>
  <c r="I31" i="1" s="1"/>
  <c r="I34" i="1" s="1"/>
  <c r="I37" i="1" s="1"/>
  <c r="I40" i="1" s="1"/>
  <c r="L31" i="1"/>
  <c r="L28" i="1"/>
  <c r="L25" i="1"/>
  <c r="L22" i="1"/>
  <c r="L40" i="1" s="1"/>
  <c r="L19" i="1"/>
  <c r="L37" i="1" s="1"/>
  <c r="L16" i="1"/>
  <c r="L17" i="1" s="1"/>
  <c r="L35" i="1" s="1"/>
  <c r="L14" i="1"/>
  <c r="L20" i="1" s="1"/>
  <c r="L38" i="1" s="1"/>
  <c r="B15" i="1"/>
  <c r="L26" i="1" l="1"/>
  <c r="L23" i="1"/>
  <c r="L41" i="1" s="1"/>
  <c r="L32" i="1"/>
  <c r="L34" i="1"/>
  <c r="L29" i="1"/>
  <c r="B21" i="1"/>
  <c r="B18" i="1" l="1"/>
  <c r="D15" i="1"/>
  <c r="D14" i="1" l="1"/>
  <c r="D18" i="1"/>
  <c r="D19" i="1" l="1"/>
  <c r="D16" i="1"/>
  <c r="D13" i="1"/>
  <c r="D20" i="1" l="1"/>
  <c r="D31" i="1" s="1"/>
  <c r="E34" i="1" s="1"/>
  <c r="D17" i="1"/>
  <c r="D21" i="1" s="1"/>
  <c r="D30" i="1" l="1"/>
  <c r="E33" i="1" s="1"/>
  <c r="D23" i="1"/>
  <c r="E23" i="1" s="1"/>
</calcChain>
</file>

<file path=xl/sharedStrings.xml><?xml version="1.0" encoding="utf-8"?>
<sst xmlns="http://schemas.openxmlformats.org/spreadsheetml/2006/main" count="61" uniqueCount="55">
  <si>
    <t>Population</t>
  </si>
  <si>
    <t>Prævalens</t>
  </si>
  <si>
    <t>Specificitet</t>
  </si>
  <si>
    <t>X</t>
  </si>
  <si>
    <t>Y</t>
  </si>
  <si>
    <t>Virkeligheden</t>
  </si>
  <si>
    <t>Testresultater</t>
  </si>
  <si>
    <t>Fortolkning</t>
  </si>
  <si>
    <t>Alle negative tests =</t>
  </si>
  <si>
    <t>Alle positive tests =</t>
  </si>
  <si>
    <t>Bobler</t>
  </si>
  <si>
    <t>Datamærkater</t>
  </si>
  <si>
    <t>Nr</t>
  </si>
  <si>
    <t>Forbindelseslinjer</t>
  </si>
  <si>
    <t>Sensititivet</t>
  </si>
  <si>
    <t>Hvad?</t>
  </si>
  <si>
    <t>Alle til sandt positive</t>
  </si>
  <si>
    <t>Alle til sandt negative</t>
  </si>
  <si>
    <t>Sandt negative til sandt negative tests</t>
  </si>
  <si>
    <t>Sandt negative til falsk positive tests</t>
  </si>
  <si>
    <t>Sandt positive til sandt positive tests</t>
  </si>
  <si>
    <t>Sandt positive til falsk negative tests</t>
  </si>
  <si>
    <t>Sandt positive tests til alle positive tests</t>
  </si>
  <si>
    <t>Falsk negative tests til alle negative</t>
  </si>
  <si>
    <t>Falsk positive tests til alle positive tests</t>
  </si>
  <si>
    <t>Sandt negative tests til alle negative tests</t>
  </si>
  <si>
    <t>Lodret linje mellem virkelig og testresultater</t>
  </si>
  <si>
    <t>Lodret linje mellem testresultater og fortolkning</t>
  </si>
  <si>
    <t>Har antistoffer =</t>
  </si>
  <si>
    <t>Har IKKE antistoffer =</t>
  </si>
  <si>
    <t>Sandt negativ test =</t>
  </si>
  <si>
    <t>Falsk positiv test =</t>
  </si>
  <si>
    <t>Falsk negativ test =</t>
  </si>
  <si>
    <t>Alle undersøgte =</t>
  </si>
  <si>
    <t>Sandt positiv test =</t>
  </si>
  <si>
    <t>Hvis man bruger en test af (rimelig) høj kvalitet</t>
  </si>
  <si>
    <t>Hvis man bruger en test af middel kvalitet</t>
  </si>
  <si>
    <t>Hvis man bruger en test af ringe kvalitet</t>
  </si>
  <si>
    <t>Hvis 10% af befolkningen faktisk har antistoffer</t>
  </si>
  <si>
    <t>Hvis 5% af befolkningen faktisk har antistoffer</t>
  </si>
  <si>
    <t>Hvis 1% af befolkningen faktisk har antistoffer</t>
  </si>
  <si>
    <t>Figur 1. Beregnede eksempler på sammenhængen mellem [1] Hyppigheden af antistoffer i befolkningen, [2] Specificiteten af en anvendt test og [3] Sandsynlighederne for, at et positivt og et negativt testresultat for en given person er korrekt</t>
  </si>
  <si>
    <t>Tekster</t>
  </si>
  <si>
    <t>Beregninger af effekterne af at bruge tests af forskellig kvalitet til påvisning af antistoffer mod coronavirus</t>
  </si>
  <si>
    <t>Den undersøgte population</t>
  </si>
  <si>
    <t>Størrelse (antal personer)</t>
  </si>
  <si>
    <t>Den anvendte test</t>
  </si>
  <si>
    <t>Sensitivitet</t>
  </si>
  <si>
    <t>Prævalens af antistoffer</t>
  </si>
  <si>
    <t>%</t>
  </si>
  <si>
    <t>Maskinrummer :: Diverse formler, fiduser &amp; tekster</t>
  </si>
  <si>
    <t>Den prædiktive værdi af en positiv test</t>
  </si>
  <si>
    <t>Den prædiktive værdi af en negativ test</t>
  </si>
  <si>
    <t>Man kan ændre på værdierne i de grå felter for at se effekterne på resultaterne i figuren nedenfor</t>
  </si>
  <si>
    <t>Version 1.1 :: 06-06-2020 :: Ulrik Gerdes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</si>
</sst>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&quot;-&quot;??_-;_-@_-"/>
    <numFmt numFmtId="165" formatCode="_-* #,##0_-;\-* #,##0_-;_-* &quot;-&quot;??_-;_-@_-"/>
    <numFmt numFmtId="166" formatCode="0.0%"/>
    <numFmt numFmtId="167" formatCode="#,##0_ ;\-#,##0\ "/>
    <numFmt numFmtId="168" formatCode="0.0_ ;\-0.0\ "/>
    <numFmt numFmtId="169" formatCode="0.00_ ;\-0.00\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theme="4" tint="-0.499984740745262"/>
      <name val="Calibri"/>
      <family val="2"/>
      <scheme val="minor"/>
    </font>
    <font>
      <sz val="18"/>
      <color theme="8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sz val="2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">
    <xf numFmtId="0" fontId="0" fillId="0" borderId="0" xfId="0"/>
    <xf numFmtId="2" fontId="0" fillId="0" borderId="0" xfId="0" applyNumberFormat="1"/>
    <xf numFmtId="165" fontId="0" fillId="0" borderId="0" xfId="1" applyNumberFormat="1" applyFont="1"/>
    <xf numFmtId="165" fontId="0" fillId="0" borderId="0" xfId="0" applyNumberFormat="1"/>
    <xf numFmtId="9" fontId="0" fillId="0" borderId="0" xfId="2" applyFont="1"/>
    <xf numFmtId="0" fontId="0" fillId="0" borderId="0" xfId="0" applyAlignment="1">
      <alignment horizontal="right"/>
    </xf>
    <xf numFmtId="3" fontId="0" fillId="0" borderId="0" xfId="0" applyNumberForma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/>
    <xf numFmtId="166" fontId="0" fillId="0" borderId="0" xfId="2" applyNumberFormat="1" applyFont="1"/>
    <xf numFmtId="0" fontId="4" fillId="0" borderId="0" xfId="0" applyFont="1"/>
    <xf numFmtId="0" fontId="0" fillId="0" borderId="0" xfId="0" applyAlignment="1">
      <alignment vertical="top" wrapText="1"/>
    </xf>
    <xf numFmtId="0" fontId="0" fillId="0" borderId="0" xfId="0" quotePrefix="1"/>
    <xf numFmtId="0" fontId="0" fillId="0" borderId="0" xfId="0" applyAlignment="1">
      <alignment horizontal="left" indent="1"/>
    </xf>
    <xf numFmtId="0" fontId="6" fillId="0" borderId="0" xfId="0" applyFont="1" applyAlignment="1">
      <alignment horizontal="left" indent="1"/>
    </xf>
    <xf numFmtId="0" fontId="8" fillId="0" borderId="0" xfId="0" applyFont="1"/>
    <xf numFmtId="0" fontId="5" fillId="0" borderId="0" xfId="0" applyFont="1" applyAlignment="1"/>
    <xf numFmtId="0" fontId="0" fillId="0" borderId="0" xfId="0" applyAlignment="1"/>
    <xf numFmtId="0" fontId="7" fillId="0" borderId="0" xfId="0" applyFont="1" applyAlignment="1"/>
    <xf numFmtId="167" fontId="6" fillId="2" borderId="0" xfId="1" applyNumberFormat="1" applyFont="1" applyFill="1" applyAlignment="1" applyProtection="1">
      <protection locked="0"/>
    </xf>
    <xf numFmtId="168" fontId="6" fillId="2" borderId="0" xfId="1" applyNumberFormat="1" applyFont="1" applyFill="1" applyAlignment="1" applyProtection="1">
      <protection locked="0"/>
    </xf>
    <xf numFmtId="169" fontId="6" fillId="2" borderId="0" xfId="1" applyNumberFormat="1" applyFont="1" applyFill="1" applyAlignment="1" applyProtection="1">
      <protection locked="0"/>
    </xf>
  </cellXfs>
  <cellStyles count="3">
    <cellStyle name="Komma" xfId="1" builtinId="3"/>
    <cellStyle name="Normal" xfId="0" builtinId="0"/>
    <cellStyle name="Pro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Maskinrummet!$E$35</c:f>
          <c:strCache>
            <c:ptCount val="1"/>
            <c:pt idx="0">
              <c:v>Prævalens af personer med antistoffer i populationen = 5,00%</c:v>
            </c:pt>
          </c:strCache>
        </c:strRef>
      </c:tx>
      <c:layout>
        <c:manualLayout>
          <c:xMode val="edge"/>
          <c:yMode val="edge"/>
          <c:x val="4.1487284732416259E-2"/>
          <c:y val="3.7319463422518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accent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2901499352487631E-2"/>
          <c:y val="0.21781482400849389"/>
          <c:w val="0.77247494958796592"/>
          <c:h val="0.70669546436285102"/>
        </c:manualLayout>
      </c:layout>
      <c:bubbleChart>
        <c:varyColors val="0"/>
        <c:ser>
          <c:idx val="0"/>
          <c:order val="0"/>
          <c:tx>
            <c:v>Resultater</c:v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95-4B43-B254-6AFE37A78541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95-4B43-B254-6AFE37A78541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95-4B43-B254-6AFE37A7854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495-4B43-B254-6AFE37A78541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495-4B43-B254-6AFE37A7854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495-4B43-B254-6AFE37A7854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495-4B43-B254-6AFE37A7854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  <a:alpha val="70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495-4B43-B254-6AFE37A7854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75000"/>
                  <a:alpha val="70000"/>
                </a:schemeClr>
              </a:solidFill>
              <a:ln w="12700">
                <a:solidFill>
                  <a:schemeClr val="accent3">
                    <a:lumMod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495-4B43-B254-6AFE37A78541}"/>
              </c:ext>
            </c:extLst>
          </c:dPt>
          <c:dLbls>
            <c:dLbl>
              <c:idx val="0"/>
              <c:layout>
                <c:manualLayout>
                  <c:x val="-0.17992502453539422"/>
                  <c:y val="-0.15055540843083845"/>
                </c:manualLayout>
              </c:layout>
              <c:tx>
                <c:rich>
                  <a:bodyPr rot="0" spcFirstLastPara="1" vertOverflow="clip" horzOverflow="clip" vert="horz" wrap="square" lIns="72000" tIns="19050" rIns="720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1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25221EE-C8E3-41C1-B148-0AB4F23A4B42}" type="CELLRANGE">
                      <a:rPr lang="en-US" sz="12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1">
                              <a:lumMod val="50000"/>
                            </a:schemeClr>
                          </a:solidFill>
                        </a:defRPr>
                      </a:pPr>
                      <a:t>[CELLEOMRÅDE]</a:t>
                    </a:fld>
                    <a:r>
                      <a:rPr lang="en-US" sz="12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t> </a:t>
                    </a:r>
                    <a:fld id="{590B8C23-75E0-4F03-8DB8-A919D64CA3A7}" type="BUBBLESIZE">
                      <a:rPr lang="en-US" sz="12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1">
                              <a:lumMod val="50000"/>
                            </a:schemeClr>
                          </a:solidFill>
                        </a:defRPr>
                      </a:pPr>
                      <a:t>[BOBLESTØRRELSE]</a:t>
                    </a:fld>
                    <a:endParaRPr lang="en-US" sz="1200" b="0" baseline="0">
                      <a:solidFill>
                        <a:schemeClr val="accent1">
                          <a:lumMod val="50000"/>
                        </a:schemeClr>
                      </a:solidFill>
                    </a:endParaRPr>
                  </a:p>
                </c:rich>
              </c:tx>
              <c:numFmt formatCode="#,##0" sourceLinked="0"/>
              <c:spPr>
                <a:solidFill>
                  <a:sysClr val="window" lastClr="FFFFFF">
                    <a:lumMod val="95000"/>
                  </a:sysClr>
                </a:solidFill>
                <a:ln w="12700"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72000" tIns="19050" rIns="720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495-4B43-B254-6AFE37A78541}"/>
                </c:ext>
              </c:extLst>
            </c:dLbl>
            <c:dLbl>
              <c:idx val="1"/>
              <c:layout>
                <c:manualLayout>
                  <c:x val="-0.24528788636960536"/>
                  <c:y val="0.13058626201418386"/>
                </c:manualLayout>
              </c:layout>
              <c:tx>
                <c:rich>
                  <a:bodyPr/>
                  <a:lstStyle/>
                  <a:p>
                    <a:fld id="{33C456CA-B789-4C1F-84F6-4B88B522AFDA}" type="CELLRANGE"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pPr/>
                      <a:t>[CELLEOMRÅDE]</a:t>
                    </a:fld>
                    <a:r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t> </a:t>
                    </a:r>
                    <a:fld id="{AA98360F-1A45-4158-8884-8148FD976587}" type="BUBBLESIZE"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pPr/>
                      <a:t>[BOBLESTØRRELSE]</a:t>
                    </a:fld>
                    <a:endParaRPr lang="en-US" sz="1100" b="0" baseline="0">
                      <a:solidFill>
                        <a:schemeClr val="accent1">
                          <a:lumMod val="50000"/>
                        </a:schemeClr>
                      </a:solidFill>
                    </a:endParaRP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495-4B43-B254-6AFE37A78541}"/>
                </c:ext>
              </c:extLst>
            </c:dLbl>
            <c:dLbl>
              <c:idx val="2"/>
              <c:layout>
                <c:manualLayout>
                  <c:x val="-0.21251943962228781"/>
                  <c:y val="-8.3787282389184148E-2"/>
                </c:manualLayout>
              </c:layout>
              <c:tx>
                <c:rich>
                  <a:bodyPr/>
                  <a:lstStyle/>
                  <a:p>
                    <a:fld id="{25E960A3-8F6B-4CCD-81E4-FA7E4A400310}" type="CELLRANGE"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pPr/>
                      <a:t>[CELLEOMRÅDE]</a:t>
                    </a:fld>
                    <a:r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t> </a:t>
                    </a:r>
                    <a:fld id="{A454F299-444D-400C-B822-4D8846B7FD24}" type="BUBBLESIZE"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pPr/>
                      <a:t>[BOBLESTØRRELSE]</a:t>
                    </a:fld>
                    <a:endParaRPr lang="en-US" sz="1100" b="0" baseline="0">
                      <a:solidFill>
                        <a:schemeClr val="accent1">
                          <a:lumMod val="50000"/>
                        </a:schemeClr>
                      </a:solidFill>
                    </a:endParaRP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495-4B43-B254-6AFE37A78541}"/>
                </c:ext>
              </c:extLst>
            </c:dLbl>
            <c:dLbl>
              <c:idx val="3"/>
              <c:layout>
                <c:manualLayout>
                  <c:x val="-0.14985385680730032"/>
                  <c:y val="0.12073194402235146"/>
                </c:manualLayout>
              </c:layout>
              <c:tx>
                <c:rich>
                  <a:bodyPr/>
                  <a:lstStyle/>
                  <a:p>
                    <a:fld id="{6AB67101-A1AB-4336-B850-B744D117912F}" type="CELLRANGE">
                      <a:rPr lang="en-US" baseline="0"/>
                      <a:pPr/>
                      <a:t>[CELLEOMRÅDE]</a:t>
                    </a:fld>
                    <a:r>
                      <a:rPr lang="en-US" baseline="0"/>
                      <a:t> </a:t>
                    </a:r>
                    <a:fld id="{F8A4B655-BCC3-42F9-9E28-103D9A025770}" type="BUBBLESIZE">
                      <a:rPr lang="en-US" baseline="0"/>
                      <a:pPr/>
                      <a:t>[BOBLESTØRRELSE]</a:t>
                    </a:fld>
                    <a:endParaRPr lang="en-US" baseline="0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495-4B43-B254-6AFE37A78541}"/>
                </c:ext>
              </c:extLst>
            </c:dLbl>
            <c:dLbl>
              <c:idx val="4"/>
              <c:layout>
                <c:manualLayout>
                  <c:x val="-0.22712433747025504"/>
                  <c:y val="-6.6147854517777008E-2"/>
                </c:manualLayout>
              </c:layout>
              <c:tx>
                <c:rich>
                  <a:bodyPr rot="0" spcFirstLastPara="1" vertOverflow="clip" horzOverflow="clip" vert="horz" wrap="square" lIns="72000" tIns="19050" rIns="720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accent1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1F22E93-6720-4D4B-9008-F0D572BFEAC6}" type="CELLRANGE"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pPr>
                        <a:defRPr sz="1100">
                          <a:solidFill>
                            <a:schemeClr val="accent1">
                              <a:lumMod val="50000"/>
                            </a:schemeClr>
                          </a:solidFill>
                        </a:defRPr>
                      </a:pPr>
                      <a:t>[CELLEOMRÅDE]</a:t>
                    </a:fld>
                    <a:r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t> </a:t>
                    </a:r>
                    <a:fld id="{D12685E1-A2BD-464E-B192-37568F110B59}" type="BUBBLESIZE"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pPr>
                        <a:defRPr sz="1100">
                          <a:solidFill>
                            <a:schemeClr val="accent1">
                              <a:lumMod val="50000"/>
                            </a:schemeClr>
                          </a:solidFill>
                        </a:defRPr>
                      </a:pPr>
                      <a:t>[BOBLESTØRRELSE]</a:t>
                    </a:fld>
                    <a:endParaRPr lang="en-US" sz="1100" b="0" baseline="0">
                      <a:solidFill>
                        <a:schemeClr val="accent1">
                          <a:lumMod val="50000"/>
                        </a:schemeClr>
                      </a:solidFill>
                    </a:endParaRPr>
                  </a:p>
                </c:rich>
              </c:tx>
              <c:numFmt formatCode="#,##0" sourceLinked="0"/>
              <c:spPr>
                <a:solidFill>
                  <a:srgbClr val="ED7D31">
                    <a:lumMod val="40000"/>
                    <a:lumOff val="60000"/>
                  </a:srgbClr>
                </a:solidFill>
                <a:ln w="12700"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72000" tIns="19050" rIns="720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accent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495-4B43-B254-6AFE37A7854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42C24DB-40A7-44D2-ADFF-F94A1FC373BF}" type="CELLRANGE"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pPr/>
                      <a:t>[CELLEOMRÅDE]</a:t>
                    </a:fld>
                    <a:r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t> </a:t>
                    </a:r>
                    <a:fld id="{FAA7E993-1967-4DAD-ABBF-8EDC4957DF11}" type="BUBBLESIZE"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pPr/>
                      <a:t>[BOBLESTØRRELSE]</a:t>
                    </a:fld>
                    <a:endParaRPr lang="en-US" sz="1100" b="0" baseline="0">
                      <a:solidFill>
                        <a:schemeClr val="accent1">
                          <a:lumMod val="50000"/>
                        </a:schemeClr>
                      </a:solidFill>
                    </a:endParaRPr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495-4B43-B254-6AFE37A78541}"/>
                </c:ext>
              </c:extLst>
            </c:dLbl>
            <c:dLbl>
              <c:idx val="6"/>
              <c:layout>
                <c:manualLayout>
                  <c:x val="-0.2207099369643353"/>
                  <c:y val="1.5434499387481284E-2"/>
                </c:manualLayout>
              </c:layout>
              <c:tx>
                <c:rich>
                  <a:bodyPr rot="0" spcFirstLastPara="1" vertOverflow="clip" horzOverflow="clip" vert="horz" wrap="square" lIns="72000" tIns="19050" rIns="720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accent1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290273C-601D-425B-84B2-3F0C1A926D66}" type="CELLRANGE"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pPr>
                        <a:defRPr sz="1100">
                          <a:solidFill>
                            <a:schemeClr val="accent1">
                              <a:lumMod val="50000"/>
                            </a:schemeClr>
                          </a:solidFill>
                        </a:defRPr>
                      </a:pPr>
                      <a:t>[CELLEOMRÅDE]</a:t>
                    </a:fld>
                    <a:r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t> </a:t>
                    </a:r>
                    <a:fld id="{E608F492-5D08-4B85-BCB9-20D26F422BDE}" type="BUBBLESIZE"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pPr>
                        <a:defRPr sz="1100">
                          <a:solidFill>
                            <a:schemeClr val="accent1">
                              <a:lumMod val="50000"/>
                            </a:schemeClr>
                          </a:solidFill>
                        </a:defRPr>
                      </a:pPr>
                      <a:t>[BOBLESTØRRELSE]</a:t>
                    </a:fld>
                    <a:endParaRPr lang="en-US" sz="1100" b="0" baseline="0">
                      <a:solidFill>
                        <a:schemeClr val="accent1">
                          <a:lumMod val="50000"/>
                        </a:schemeClr>
                      </a:solidFill>
                    </a:endParaRPr>
                  </a:p>
                </c:rich>
              </c:tx>
              <c:numFmt formatCode="#,##0" sourceLinked="0"/>
              <c:spPr>
                <a:solidFill>
                  <a:srgbClr val="ED7D31">
                    <a:lumMod val="20000"/>
                    <a:lumOff val="80000"/>
                  </a:srgbClr>
                </a:solidFill>
                <a:ln w="12700"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72000" tIns="19050" rIns="720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accent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495-4B43-B254-6AFE37A78541}"/>
                </c:ext>
              </c:extLst>
            </c:dLbl>
            <c:dLbl>
              <c:idx val="7"/>
              <c:layout>
                <c:manualLayout>
                  <c:x val="-0.15494671762420964"/>
                  <c:y val="0.12146828038934114"/>
                </c:manualLayout>
              </c:layout>
              <c:tx>
                <c:rich>
                  <a:bodyPr/>
                  <a:lstStyle/>
                  <a:p>
                    <a:fld id="{738B8030-DD53-4C98-8D7E-C000603BA239}" type="CELLRANGE">
                      <a:rPr lang="en-US" baseline="0"/>
                      <a:pPr/>
                      <a:t>[CELLEOMRÅDE]</a:t>
                    </a:fld>
                    <a:r>
                      <a:rPr lang="en-US" baseline="0"/>
                      <a:t> </a:t>
                    </a:r>
                    <a:fld id="{06711CB3-3CFB-4E1C-B58D-E549ADC1C442}" type="BUBBLESIZE">
                      <a:rPr lang="en-US" baseline="0"/>
                      <a:pPr/>
                      <a:t>[BOBLESTØRRELSE]</a:t>
                    </a:fld>
                    <a:endParaRPr lang="en-US" baseline="0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495-4B43-B254-6AFE37A7854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D0A9E92-B3B7-4EDB-9C77-6FE4EA497CE6}" type="CELLRANGE"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pPr/>
                      <a:t>[CELLEOMRÅDE]</a:t>
                    </a:fld>
                    <a:r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t> </a:t>
                    </a:r>
                    <a:fld id="{7CF69B51-E887-4F9A-8493-8455D6F72B30}" type="BUBBLESIZE">
                      <a:rPr lang="en-US" sz="1100" b="0" baseline="0">
                        <a:solidFill>
                          <a:schemeClr val="accent1">
                            <a:lumMod val="50000"/>
                          </a:schemeClr>
                        </a:solidFill>
                      </a:rPr>
                      <a:pPr/>
                      <a:t>[BOBLESTØRRELSE]</a:t>
                    </a:fld>
                    <a:endParaRPr lang="en-US" sz="1100" b="0" baseline="0">
                      <a:solidFill>
                        <a:schemeClr val="accent1">
                          <a:lumMod val="50000"/>
                        </a:schemeClr>
                      </a:solidFill>
                    </a:endParaRPr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1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E495-4B43-B254-6AFE37A78541}"/>
                </c:ext>
              </c:extLst>
            </c:dLbl>
            <c:numFmt formatCode="#,##0" sourceLinked="0"/>
            <c:spPr>
              <a:solidFill>
                <a:sysClr val="window" lastClr="FFFFFF">
                  <a:lumMod val="95000"/>
                </a:sysClr>
              </a:solidFill>
              <a:ln w="12700"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72000" tIns="19050" rIns="720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Maskinrummet!$B$13:$B$21</c:f>
              <c:numCache>
                <c:formatCode>General</c:formatCode>
                <c:ptCount val="9"/>
                <c:pt idx="0">
                  <c:v>-0.4</c:v>
                </c:pt>
                <c:pt idx="1">
                  <c:v>1</c:v>
                </c:pt>
                <c:pt idx="2">
                  <c:v>1</c:v>
                </c:pt>
                <c:pt idx="3">
                  <c:v>2.25</c:v>
                </c:pt>
                <c:pt idx="4">
                  <c:v>2.75</c:v>
                </c:pt>
                <c:pt idx="5">
                  <c:v>2.25</c:v>
                </c:pt>
                <c:pt idx="6">
                  <c:v>2.75</c:v>
                </c:pt>
                <c:pt idx="7">
                  <c:v>4</c:v>
                </c:pt>
                <c:pt idx="8">
                  <c:v>4</c:v>
                </c:pt>
              </c:numCache>
            </c:numRef>
          </c:xVal>
          <c:yVal>
            <c:numRef>
              <c:f>Maskinrummet!$C$13:$C$21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</c:numCache>
            </c:numRef>
          </c:yVal>
          <c:bubbleSize>
            <c:numRef>
              <c:f>Maskinrummet!$D$13:$D$21</c:f>
              <c:numCache>
                <c:formatCode>#,##0</c:formatCode>
                <c:ptCount val="9"/>
                <c:pt idx="0">
                  <c:v>100000</c:v>
                </c:pt>
                <c:pt idx="1">
                  <c:v>95000</c:v>
                </c:pt>
                <c:pt idx="2" formatCode="_-* #,##0_-;\-* #,##0_-;_-* &quot;-&quot;??_-;_-@_-">
                  <c:v>5000</c:v>
                </c:pt>
                <c:pt idx="3">
                  <c:v>90250</c:v>
                </c:pt>
                <c:pt idx="4">
                  <c:v>4750</c:v>
                </c:pt>
                <c:pt idx="5">
                  <c:v>4750</c:v>
                </c:pt>
                <c:pt idx="6">
                  <c:v>250</c:v>
                </c:pt>
                <c:pt idx="7">
                  <c:v>90500</c:v>
                </c:pt>
                <c:pt idx="8">
                  <c:v>9500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Maskinrummet!$E$13:$E$21</c15:f>
                <c15:dlblRangeCache>
                  <c:ptCount val="9"/>
                  <c:pt idx="0">
                    <c:v>Alle undersøgte =</c:v>
                  </c:pt>
                  <c:pt idx="1">
                    <c:v>Har IKKE antistoffer =</c:v>
                  </c:pt>
                  <c:pt idx="2">
                    <c:v>Har antistoffer =</c:v>
                  </c:pt>
                  <c:pt idx="3">
                    <c:v>Sandt negativ test =</c:v>
                  </c:pt>
                  <c:pt idx="4">
                    <c:v>Falsk positiv test =</c:v>
                  </c:pt>
                  <c:pt idx="5">
                    <c:v>Sandt positiv test =</c:v>
                  </c:pt>
                  <c:pt idx="6">
                    <c:v>Falsk negativ test =</c:v>
                  </c:pt>
                  <c:pt idx="7">
                    <c:v>Alle negative tests =</c:v>
                  </c:pt>
                  <c:pt idx="8">
                    <c:v>Alle positive tests =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E495-4B43-B254-6AFE37A78541}"/>
            </c:ext>
          </c:extLst>
        </c:ser>
        <c:ser>
          <c:idx val="1"/>
          <c:order val="1"/>
          <c:tx>
            <c:v>Linje_1</c:v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trendline>
            <c:spPr>
              <a:ln w="25400" cap="rnd">
                <a:solidFill>
                  <a:schemeClr val="tx1"/>
                </a:solidFill>
                <a:prstDash val="solid"/>
                <a:headEnd type="oval"/>
                <a:tailEnd type="stealth" w="med" len="med"/>
              </a:ln>
              <a:effectLst/>
            </c:spPr>
            <c:trendlineType val="linear"/>
            <c:dispRSqr val="0"/>
            <c:dispEq val="0"/>
          </c:trendline>
          <c:xVal>
            <c:numRef>
              <c:f>Maskinrummet!$J$13:$J$14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Maskinrummet!$K$13:$K$14</c:f>
              <c:numCache>
                <c:formatCode>#,##0</c:formatCode>
                <c:ptCount val="2"/>
                <c:pt idx="0" formatCode="General">
                  <c:v>0</c:v>
                </c:pt>
                <c:pt idx="1">
                  <c:v>3</c:v>
                </c:pt>
              </c:numCache>
            </c:numRef>
          </c:yVal>
          <c:bubbleSize>
            <c:numRef>
              <c:f>Maskinrummet!$L$13:$L$14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4-E495-4B43-B254-6AFE37A78541}"/>
            </c:ext>
          </c:extLst>
        </c:ser>
        <c:ser>
          <c:idx val="2"/>
          <c:order val="2"/>
          <c:tx>
            <c:v>Linje_2</c:v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trendline>
            <c:spPr>
              <a:ln w="25400" cap="rnd">
                <a:solidFill>
                  <a:schemeClr val="tx1"/>
                </a:solidFill>
                <a:prstDash val="solid"/>
                <a:headEnd type="oval"/>
                <a:tailEnd type="triangle" w="med" len="med"/>
              </a:ln>
              <a:effectLst/>
            </c:spPr>
            <c:trendlineType val="linear"/>
            <c:dispRSqr val="0"/>
            <c:dispEq val="0"/>
          </c:trendline>
          <c:xVal>
            <c:numRef>
              <c:f>Maskinrummet!$J$16:$J$17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Maskinrummet!$K$16:$K$17</c:f>
              <c:numCache>
                <c:formatCode>General</c:formatCode>
                <c:ptCount val="2"/>
                <c:pt idx="0" formatCode="#,##0">
                  <c:v>0</c:v>
                </c:pt>
                <c:pt idx="1">
                  <c:v>0</c:v>
                </c:pt>
              </c:numCache>
            </c:numRef>
          </c:yVal>
          <c:bubbleSize>
            <c:numRef>
              <c:f>Maskinrummet!$L$16:$L$17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6-E495-4B43-B254-6AFE37A78541}"/>
            </c:ext>
          </c:extLst>
        </c:ser>
        <c:ser>
          <c:idx val="3"/>
          <c:order val="3"/>
          <c:tx>
            <c:v>Linje_3</c:v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tx1"/>
                </a:solidFill>
                <a:prstDash val="solid"/>
                <a:tailEnd type="triangle" w="med" len="med"/>
              </a:ln>
              <a:effectLst/>
            </c:spPr>
            <c:trendlineType val="linear"/>
            <c:dispRSqr val="0"/>
            <c:dispEq val="0"/>
          </c:trendline>
          <c:xVal>
            <c:numRef>
              <c:f>Maskinrummet!$J$19:$J$20</c:f>
              <c:numCache>
                <c:formatCode>0.00</c:formatCode>
                <c:ptCount val="2"/>
                <c:pt idx="0">
                  <c:v>1</c:v>
                </c:pt>
                <c:pt idx="1">
                  <c:v>2.25</c:v>
                </c:pt>
              </c:numCache>
            </c:numRef>
          </c:xVal>
          <c:yVal>
            <c:numRef>
              <c:f>Maskinrummet!$K$19:$K$20</c:f>
              <c:numCache>
                <c:formatCode>#,##0</c:formatCode>
                <c:ptCount val="2"/>
                <c:pt idx="0" formatCode="General">
                  <c:v>0</c:v>
                </c:pt>
                <c:pt idx="1">
                  <c:v>0</c:v>
                </c:pt>
              </c:numCache>
            </c:numRef>
          </c:yVal>
          <c:bubbleSize>
            <c:numRef>
              <c:f>Maskinrummet!$L$19:$L$20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8-E495-4B43-B254-6AFE37A78541}"/>
            </c:ext>
          </c:extLst>
        </c:ser>
        <c:ser>
          <c:idx val="4"/>
          <c:order val="4"/>
          <c:tx>
            <c:v>Linje_4</c:v>
          </c:tx>
          <c:spPr>
            <a:solidFill>
              <a:schemeClr val="accent5"/>
            </a:solidFill>
            <a:ln w="25400"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tx1"/>
                </a:solidFill>
                <a:prstDash val="sysDot"/>
                <a:tailEnd type="triangle" w="med" len="med"/>
              </a:ln>
              <a:effectLst/>
            </c:spPr>
            <c:trendlineType val="linear"/>
            <c:dispRSqr val="0"/>
            <c:dispEq val="0"/>
          </c:trendline>
          <c:xVal>
            <c:numRef>
              <c:f>Maskinrummet!$J$22:$J$23</c:f>
              <c:numCache>
                <c:formatCode>0.00</c:formatCode>
                <c:ptCount val="2"/>
                <c:pt idx="0">
                  <c:v>1</c:v>
                </c:pt>
                <c:pt idx="1">
                  <c:v>2.75</c:v>
                </c:pt>
              </c:numCache>
            </c:numRef>
          </c:xVal>
          <c:yVal>
            <c:numRef>
              <c:f>Maskinrummet!$K$22:$K$23</c:f>
              <c:numCache>
                <c:formatCode>General</c:formatCode>
                <c:ptCount val="2"/>
                <c:pt idx="0" formatCode="#,##0">
                  <c:v>0</c:v>
                </c:pt>
                <c:pt idx="1">
                  <c:v>1</c:v>
                </c:pt>
              </c:numCache>
            </c:numRef>
          </c:yVal>
          <c:bubbleSize>
            <c:numRef>
              <c:f>Maskinrummet!$L$22:$L$23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A-E495-4B43-B254-6AFE37A78541}"/>
            </c:ext>
          </c:extLst>
        </c:ser>
        <c:ser>
          <c:idx val="5"/>
          <c:order val="5"/>
          <c:tx>
            <c:v>Linje_5</c:v>
          </c:tx>
          <c:spPr>
            <a:solidFill>
              <a:schemeClr val="accent6"/>
            </a:solidFill>
            <a:ln w="25400"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olid"/>
                <a:tailEnd type="triangle" w="med" len="med"/>
              </a:ln>
              <a:effectLst/>
            </c:spPr>
            <c:trendlineType val="linear"/>
            <c:dispRSqr val="0"/>
            <c:dispEq val="0"/>
          </c:trendline>
          <c:xVal>
            <c:numRef>
              <c:f>Maskinrummet!$J$25:$J$26</c:f>
              <c:numCache>
                <c:formatCode>0.00</c:formatCode>
                <c:ptCount val="2"/>
                <c:pt idx="0">
                  <c:v>1</c:v>
                </c:pt>
                <c:pt idx="1">
                  <c:v>2.25</c:v>
                </c:pt>
              </c:numCache>
            </c:numRef>
          </c:xVal>
          <c:yVal>
            <c:numRef>
              <c:f>Maskinrummet!$K$25:$K$26</c:f>
              <c:numCache>
                <c:formatCode>General</c:formatCode>
                <c:ptCount val="2"/>
                <c:pt idx="0">
                  <c:v>3</c:v>
                </c:pt>
                <c:pt idx="1">
                  <c:v>3</c:v>
                </c:pt>
              </c:numCache>
            </c:numRef>
          </c:yVal>
          <c:bubbleSize>
            <c:numRef>
              <c:f>Maskinrummet!$L$25:$L$26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D-E495-4B43-B254-6AFE37A78541}"/>
            </c:ext>
          </c:extLst>
        </c:ser>
        <c:ser>
          <c:idx val="6"/>
          <c:order val="6"/>
          <c:tx>
            <c:v>Linje_6</c:v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tx1"/>
                </a:solidFill>
                <a:prstDash val="sysDot"/>
                <a:tailEnd type="triangle" w="med" len="med"/>
              </a:ln>
              <a:effectLst/>
            </c:spPr>
            <c:trendlineType val="linear"/>
            <c:dispRSqr val="0"/>
            <c:dispEq val="0"/>
          </c:trendline>
          <c:xVal>
            <c:numRef>
              <c:f>Maskinrummet!$J$28:$J$29</c:f>
              <c:numCache>
                <c:formatCode>0.00</c:formatCode>
                <c:ptCount val="2"/>
                <c:pt idx="0">
                  <c:v>1</c:v>
                </c:pt>
                <c:pt idx="1">
                  <c:v>2.75</c:v>
                </c:pt>
              </c:numCache>
            </c:numRef>
          </c:xVal>
          <c:yVal>
            <c:numRef>
              <c:f>Maskinrummet!$K$28:$K$29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yVal>
          <c:bubbleSize>
            <c:numRef>
              <c:f>Maskinrummet!$L$28:$L$29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F-E495-4B43-B254-6AFE37A78541}"/>
            </c:ext>
          </c:extLst>
        </c:ser>
        <c:ser>
          <c:idx val="7"/>
          <c:order val="7"/>
          <c:tx>
            <c:v>Linje_7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tx1"/>
                </a:solidFill>
                <a:prstDash val="sysDot"/>
                <a:tailEnd type="triangle" w="med" len="med"/>
              </a:ln>
              <a:effectLst/>
            </c:spPr>
            <c:trendlineType val="linear"/>
            <c:dispRSqr val="0"/>
            <c:dispEq val="0"/>
          </c:trendline>
          <c:xVal>
            <c:numRef>
              <c:f>Maskinrummet!$J$31:$J$32</c:f>
              <c:numCache>
                <c:formatCode>0.00</c:formatCode>
                <c:ptCount val="2"/>
                <c:pt idx="0">
                  <c:v>2.25</c:v>
                </c:pt>
                <c:pt idx="1">
                  <c:v>4</c:v>
                </c:pt>
              </c:numCache>
            </c:numRef>
          </c:xVal>
          <c:yVal>
            <c:numRef>
              <c:f>Maskinrummet!$K$31:$K$32</c:f>
              <c:numCache>
                <c:formatCode>General</c:formatCode>
                <c:ptCount val="2"/>
                <c:pt idx="0">
                  <c:v>3</c:v>
                </c:pt>
                <c:pt idx="1">
                  <c:v>3</c:v>
                </c:pt>
              </c:numCache>
            </c:numRef>
          </c:yVal>
          <c:bubbleSize>
            <c:numRef>
              <c:f>Maskinrummet!$L$31:$L$32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21-E495-4B43-B254-6AFE37A78541}"/>
            </c:ext>
          </c:extLst>
        </c:ser>
        <c:ser>
          <c:idx val="8"/>
          <c:order val="8"/>
          <c:tx>
            <c:v>Linje_8</c:v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  <a:tailEnd type="triangle" w="med" len="med"/>
              </a:ln>
              <a:effectLst/>
            </c:spPr>
            <c:trendlineType val="linear"/>
            <c:dispRSqr val="0"/>
            <c:dispEq val="0"/>
          </c:trendline>
          <c:xVal>
            <c:numRef>
              <c:f>Maskinrummet!$J$34:$J$35</c:f>
              <c:numCache>
                <c:formatCode>0.00</c:formatCode>
                <c:ptCount val="2"/>
                <c:pt idx="0">
                  <c:v>2.75</c:v>
                </c:pt>
                <c:pt idx="1">
                  <c:v>4</c:v>
                </c:pt>
              </c:numCache>
            </c:numRef>
          </c:xVal>
          <c:yVal>
            <c:numRef>
              <c:f>Maskinrummet!$K$34:$K$35</c:f>
              <c:numCache>
                <c:formatCode>General</c:formatCode>
                <c:ptCount val="2"/>
                <c:pt idx="0">
                  <c:v>2</c:v>
                </c:pt>
                <c:pt idx="1">
                  <c:v>0</c:v>
                </c:pt>
              </c:numCache>
            </c:numRef>
          </c:yVal>
          <c:bubbleSize>
            <c:numRef>
              <c:f>Maskinrummet!$L$34:$L$35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23-E495-4B43-B254-6AFE37A78541}"/>
            </c:ext>
          </c:extLst>
        </c:ser>
        <c:ser>
          <c:idx val="9"/>
          <c:order val="9"/>
          <c:tx>
            <c:v>Linje_9</c:v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tx1"/>
                </a:solidFill>
                <a:prstDash val="sysDot"/>
                <a:tailEnd type="triangle" w="med" len="med"/>
              </a:ln>
              <a:effectLst/>
            </c:spPr>
            <c:trendlineType val="linear"/>
            <c:dispRSqr val="0"/>
            <c:dispEq val="0"/>
          </c:trendline>
          <c:xVal>
            <c:numRef>
              <c:f>Maskinrummet!$J$37:$J$38</c:f>
              <c:numCache>
                <c:formatCode>0.00</c:formatCode>
                <c:ptCount val="2"/>
                <c:pt idx="0">
                  <c:v>2.75</c:v>
                </c:pt>
                <c:pt idx="1">
                  <c:v>4</c:v>
                </c:pt>
              </c:numCache>
            </c:numRef>
          </c:xVal>
          <c:yVal>
            <c:numRef>
              <c:f>Maskinrummet!$K$37:$K$38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yVal>
          <c:bubbleSize>
            <c:numRef>
              <c:f>Maskinrummet!$L$37:$L$38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25-E495-4B43-B254-6AFE37A78541}"/>
            </c:ext>
          </c:extLst>
        </c:ser>
        <c:ser>
          <c:idx val="10"/>
          <c:order val="10"/>
          <c:tx>
            <c:v>Linje_10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tx1"/>
                </a:solidFill>
                <a:prstDash val="sysDot"/>
                <a:tailEnd type="triangle" w="med" len="med"/>
              </a:ln>
              <a:effectLst/>
            </c:spPr>
            <c:trendlineType val="linear"/>
            <c:dispRSqr val="0"/>
            <c:dispEq val="0"/>
          </c:trendline>
          <c:xVal>
            <c:numRef>
              <c:f>Maskinrummet!$J$40:$J$41</c:f>
              <c:numCache>
                <c:formatCode>0.00</c:formatCode>
                <c:ptCount val="2"/>
                <c:pt idx="0">
                  <c:v>2.25</c:v>
                </c:pt>
                <c:pt idx="1">
                  <c:v>4</c:v>
                </c:pt>
              </c:numCache>
            </c:numRef>
          </c:xVal>
          <c:yVal>
            <c:numRef>
              <c:f>Maskinrummet!$K$40:$K$41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bubbleSize>
            <c:numRef>
              <c:f>Maskinrummet!$L$40:$L$41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27-E495-4B43-B254-6AFE37A78541}"/>
            </c:ext>
          </c:extLst>
        </c:ser>
        <c:ser>
          <c:idx val="11"/>
          <c:order val="11"/>
          <c:tx>
            <c:v>LodretLinje_1</c:v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invertIfNegative val="0"/>
          <c:trendline>
            <c:spPr>
              <a:ln w="12700" cap="rnd">
                <a:solidFill>
                  <a:schemeClr val="bg1">
                    <a:lumMod val="6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Maskinrummet!$J$43:$J$44</c:f>
              <c:numCache>
                <c:formatCode>0.00</c:formatCode>
                <c:ptCount val="2"/>
                <c:pt idx="0">
                  <c:v>1.55</c:v>
                </c:pt>
                <c:pt idx="1">
                  <c:v>1.55775</c:v>
                </c:pt>
              </c:numCache>
            </c:numRef>
          </c:xVal>
          <c:yVal>
            <c:numRef>
              <c:f>Maskinrummet!$K$43:$K$44</c:f>
              <c:numCache>
                <c:formatCode>General</c:formatCode>
                <c:ptCount val="2"/>
                <c:pt idx="0">
                  <c:v>-1.5</c:v>
                </c:pt>
                <c:pt idx="1">
                  <c:v>4.5</c:v>
                </c:pt>
              </c:numCache>
            </c:numRef>
          </c:yVal>
          <c:bubbleSize>
            <c:numRef>
              <c:f>Maskinrummet!$L$43:$L$44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29-E495-4B43-B254-6AFE37A78541}"/>
            </c:ext>
          </c:extLst>
        </c:ser>
        <c:ser>
          <c:idx val="12"/>
          <c:order val="12"/>
          <c:tx>
            <c:v>LodretLinje_2</c:v>
          </c:tx>
          <c:spPr>
            <a:solidFill>
              <a:schemeClr val="accent1">
                <a:lumMod val="80000"/>
                <a:lumOff val="20000"/>
              </a:schemeClr>
            </a:solidFill>
            <a:ln w="25400">
              <a:noFill/>
            </a:ln>
            <a:effectLst/>
          </c:spPr>
          <c:invertIfNegative val="0"/>
          <c:trendline>
            <c:spPr>
              <a:ln w="12700" cap="rnd">
                <a:solidFill>
                  <a:schemeClr val="bg1">
                    <a:lumMod val="6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Maskinrummet!$J$46:$J$47</c:f>
              <c:numCache>
                <c:formatCode>0.00</c:formatCode>
                <c:ptCount val="2"/>
                <c:pt idx="0">
                  <c:v>3.15</c:v>
                </c:pt>
                <c:pt idx="1">
                  <c:v>3.1814999999999998</c:v>
                </c:pt>
              </c:numCache>
            </c:numRef>
          </c:xVal>
          <c:yVal>
            <c:numRef>
              <c:f>Maskinrummet!$K$46:$K$47</c:f>
              <c:numCache>
                <c:formatCode>General</c:formatCode>
                <c:ptCount val="2"/>
                <c:pt idx="0">
                  <c:v>-1.5</c:v>
                </c:pt>
                <c:pt idx="1">
                  <c:v>4.5</c:v>
                </c:pt>
              </c:numCache>
            </c:numRef>
          </c:yVal>
          <c:bubbleSize>
            <c:numRef>
              <c:f>Maskinrummet!$L$46:$L$47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2B-E495-4B43-B254-6AFE37A78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90"/>
        <c:showNegBubbles val="0"/>
        <c:axId val="740052808"/>
        <c:axId val="740049856"/>
      </c:bubbleChart>
      <c:valAx>
        <c:axId val="740052808"/>
        <c:scaling>
          <c:orientation val="minMax"/>
          <c:max val="4.75"/>
          <c:min val="-1"/>
        </c:scaling>
        <c:delete val="1"/>
        <c:axPos val="b"/>
        <c:numFmt formatCode="General" sourceLinked="1"/>
        <c:majorTickMark val="out"/>
        <c:minorTickMark val="none"/>
        <c:tickLblPos val="low"/>
        <c:crossAx val="740049856"/>
        <c:crosses val="autoZero"/>
        <c:crossBetween val="midCat"/>
        <c:majorUnit val="0.75000000000000011"/>
      </c:valAx>
      <c:valAx>
        <c:axId val="740049856"/>
        <c:scaling>
          <c:orientation val="minMax"/>
          <c:max val="4.5"/>
          <c:min val="-1.5"/>
        </c:scaling>
        <c:delete val="1"/>
        <c:axPos val="l"/>
        <c:numFmt formatCode="General" sourceLinked="1"/>
        <c:majorTickMark val="out"/>
        <c:minorTickMark val="none"/>
        <c:tickLblPos val="low"/>
        <c:crossAx val="740052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lumMod val="7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623527</xdr:colOff>
      <xdr:row>14</xdr:row>
      <xdr:rowOff>135269</xdr:rowOff>
    </xdr:from>
    <xdr:to>
      <xdr:col>19</xdr:col>
      <xdr:colOff>504232</xdr:colOff>
      <xdr:row>48</xdr:row>
      <xdr:rowOff>124578</xdr:rowOff>
    </xdr:to>
    <xdr:grpSp>
      <xdr:nvGrpSpPr>
        <xdr:cNvPr id="15" name="Gruppe 14">
          <a:extLst>
            <a:ext uri="{FF2B5EF4-FFF2-40B4-BE49-F238E27FC236}">
              <a16:creationId xmlns:a16="http://schemas.microsoft.com/office/drawing/2014/main" id="{A8163B0E-0D68-4267-86AD-3058032E9EC6}"/>
            </a:ext>
          </a:extLst>
        </xdr:cNvPr>
        <xdr:cNvGrpSpPr/>
      </xdr:nvGrpSpPr>
      <xdr:grpSpPr>
        <a:xfrm>
          <a:off x="1249456" y="3074412"/>
          <a:ext cx="12004669" cy="6466309"/>
          <a:chOff x="1176618" y="2846294"/>
          <a:chExt cx="11893411" cy="6466309"/>
        </a:xfrm>
      </xdr:grpSpPr>
      <xdr:grpSp>
        <xdr:nvGrpSpPr>
          <xdr:cNvPr id="13" name="Gruppe 12">
            <a:extLst>
              <a:ext uri="{FF2B5EF4-FFF2-40B4-BE49-F238E27FC236}">
                <a16:creationId xmlns:a16="http://schemas.microsoft.com/office/drawing/2014/main" id="{EAD16A92-E05B-4BF2-9401-60DE66567A11}"/>
              </a:ext>
            </a:extLst>
          </xdr:cNvPr>
          <xdr:cNvGrpSpPr/>
        </xdr:nvGrpSpPr>
        <xdr:grpSpPr>
          <a:xfrm>
            <a:off x="1176618" y="2846294"/>
            <a:ext cx="11893411" cy="6465795"/>
            <a:chOff x="1176618" y="2846294"/>
            <a:chExt cx="11893411" cy="6465795"/>
          </a:xfrm>
        </xdr:grpSpPr>
        <xdr:graphicFrame macro="">
          <xdr:nvGraphicFramePr>
            <xdr:cNvPr id="5" name="Diagram 4">
              <a:extLst>
                <a:ext uri="{FF2B5EF4-FFF2-40B4-BE49-F238E27FC236}">
                  <a16:creationId xmlns:a16="http://schemas.microsoft.com/office/drawing/2014/main" id="{5D0D6139-AEE5-440B-9C9D-E3312C922322}"/>
                </a:ext>
              </a:extLst>
            </xdr:cNvPr>
            <xdr:cNvGraphicFramePr/>
          </xdr:nvGraphicFramePr>
          <xdr:xfrm>
            <a:off x="1176618" y="2846294"/>
            <a:ext cx="9482336" cy="646579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Maskinrummet!E26">
          <xdr:nvSpPr>
            <xdr:cNvPr id="6" name="Tekstfelt 5">
              <a:extLst>
                <a:ext uri="{FF2B5EF4-FFF2-40B4-BE49-F238E27FC236}">
                  <a16:creationId xmlns:a16="http://schemas.microsoft.com/office/drawing/2014/main" id="{C5489B2D-8E27-49AD-80D6-E4496FB8E902}"/>
                </a:ext>
              </a:extLst>
            </xdr:cNvPr>
            <xdr:cNvSpPr txBox="1"/>
          </xdr:nvSpPr>
          <xdr:spPr>
            <a:xfrm>
              <a:off x="2638901" y="4078941"/>
              <a:ext cx="1664752" cy="360000"/>
            </a:xfrm>
            <a:prstGeom prst="roundRect">
              <a:avLst/>
            </a:prstGeom>
            <a:solidFill>
              <a:schemeClr val="bg1">
                <a:lumMod val="95000"/>
              </a:schemeClr>
            </a:solidFill>
            <a:ln w="19050" cmpd="sng">
              <a:solidFill>
                <a:schemeClr val="bg1">
                  <a:lumMod val="65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886784BC-C1AC-48DB-B012-887338AAE447}" type="TxLink">
                <a:rPr lang="en-US" sz="2000" b="0" i="0" u="none" strike="noStrike">
                  <a:solidFill>
                    <a:schemeClr val="accent1">
                      <a:lumMod val="50000"/>
                    </a:schemeClr>
                  </a:solidFill>
                  <a:latin typeface="Calibri"/>
                  <a:ea typeface="+mn-ea"/>
                  <a:cs typeface="Calibri"/>
                </a:rPr>
                <a:pPr marL="0" indent="0" algn="ctr"/>
                <a:t>Virkeligheden</a:t>
              </a:fld>
              <a:endParaRPr lang="da-DK" sz="2000" b="0" i="0" u="none" strike="noStrike">
                <a:solidFill>
                  <a:schemeClr val="accent1">
                    <a:lumMod val="50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  <xdr:sp macro="" textlink="Maskinrummet!E27">
          <xdr:nvSpPr>
            <xdr:cNvPr id="7" name="Tekstfelt 6">
              <a:extLst>
                <a:ext uri="{FF2B5EF4-FFF2-40B4-BE49-F238E27FC236}">
                  <a16:creationId xmlns:a16="http://schemas.microsoft.com/office/drawing/2014/main" id="{08D6CEF9-C6D9-43B1-9577-EE17B8DCA767}"/>
                </a:ext>
              </a:extLst>
            </xdr:cNvPr>
            <xdr:cNvSpPr txBox="1"/>
          </xdr:nvSpPr>
          <xdr:spPr>
            <a:xfrm>
              <a:off x="5271006" y="4078941"/>
              <a:ext cx="1799732" cy="360000"/>
            </a:xfrm>
            <a:prstGeom prst="roundRect">
              <a:avLst/>
            </a:prstGeom>
            <a:solidFill>
              <a:schemeClr val="bg1">
                <a:lumMod val="95000"/>
              </a:schemeClr>
            </a:solidFill>
            <a:ln w="19050" cmpd="sng">
              <a:solidFill>
                <a:schemeClr val="bg1">
                  <a:lumMod val="65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F9B2CEAF-E569-4114-B49C-179477C54BA4}" type="TxLink">
                <a:rPr lang="en-US" sz="2000" b="0" i="0" u="none" strike="noStrike">
                  <a:solidFill>
                    <a:schemeClr val="accent1">
                      <a:lumMod val="50000"/>
                    </a:schemeClr>
                  </a:solidFill>
                  <a:latin typeface="Calibri"/>
                  <a:ea typeface="+mn-ea"/>
                  <a:cs typeface="Calibri"/>
                </a:rPr>
                <a:pPr marL="0" indent="0" algn="ctr"/>
                <a:t>Testresultater</a:t>
              </a:fld>
              <a:endParaRPr lang="da-DK" sz="2000" b="0" i="0" u="none" strike="noStrike">
                <a:solidFill>
                  <a:schemeClr val="accent1">
                    <a:lumMod val="50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  <xdr:sp macro="" textlink="Maskinrummet!E28">
          <xdr:nvSpPr>
            <xdr:cNvPr id="8" name="Tekstfelt 7">
              <a:extLst>
                <a:ext uri="{FF2B5EF4-FFF2-40B4-BE49-F238E27FC236}">
                  <a16:creationId xmlns:a16="http://schemas.microsoft.com/office/drawing/2014/main" id="{E3F362F0-FB7E-45B5-9B05-E0FAC9727026}"/>
                </a:ext>
              </a:extLst>
            </xdr:cNvPr>
            <xdr:cNvSpPr txBox="1"/>
          </xdr:nvSpPr>
          <xdr:spPr>
            <a:xfrm>
              <a:off x="7358696" y="4078941"/>
              <a:ext cx="2906568" cy="360000"/>
            </a:xfrm>
            <a:prstGeom prst="roundRect">
              <a:avLst/>
            </a:prstGeom>
            <a:solidFill>
              <a:schemeClr val="bg1">
                <a:lumMod val="95000"/>
              </a:schemeClr>
            </a:solidFill>
            <a:ln w="19050" cmpd="sng">
              <a:solidFill>
                <a:schemeClr val="bg1">
                  <a:lumMod val="65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B6C8468B-E784-40B5-9AAF-42E63D8A6A0A}" type="TxLink">
                <a:rPr lang="en-US" sz="2000" b="0" i="0" u="none" strike="noStrike">
                  <a:solidFill>
                    <a:schemeClr val="accent1">
                      <a:lumMod val="50000"/>
                    </a:schemeClr>
                  </a:solidFill>
                  <a:latin typeface="Calibri"/>
                  <a:ea typeface="+mn-ea"/>
                  <a:cs typeface="Calibri"/>
                </a:rPr>
                <a:pPr marL="0" indent="0" algn="ctr"/>
                <a:t>Fortolkning</a:t>
              </a:fld>
              <a:endParaRPr lang="da-DK" sz="2000" b="0" i="0" u="none" strike="noStrike">
                <a:solidFill>
                  <a:schemeClr val="accent1">
                    <a:lumMod val="50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  <xdr:sp macro="" textlink="Maskinrummet!$E$33">
          <xdr:nvSpPr>
            <xdr:cNvPr id="9" name="Rektangel: afrundede hjørner 8">
              <a:extLst>
                <a:ext uri="{FF2B5EF4-FFF2-40B4-BE49-F238E27FC236}">
                  <a16:creationId xmlns:a16="http://schemas.microsoft.com/office/drawing/2014/main" id="{CFA066E0-0F4D-4587-A76D-E5E119FC8874}"/>
                </a:ext>
              </a:extLst>
            </xdr:cNvPr>
            <xdr:cNvSpPr/>
          </xdr:nvSpPr>
          <xdr:spPr>
            <a:xfrm>
              <a:off x="9275411" y="5020235"/>
              <a:ext cx="2246980" cy="828000"/>
            </a:xfrm>
            <a:prstGeom prst="roundRect">
              <a:avLst/>
            </a:prstGeom>
            <a:solidFill>
              <a:schemeClr val="tx2">
                <a:lumMod val="20000"/>
                <a:lumOff val="80000"/>
              </a:schemeClr>
            </a:solidFill>
            <a:ln w="19050">
              <a:solidFill>
                <a:schemeClr val="bg1">
                  <a:lumMod val="6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1543507A-A1C8-4DFB-A0DA-EADCB474636D}" type="TxLink">
                <a:rPr lang="en-US" sz="1200" b="0" i="0" u="none" strike="noStrike">
                  <a:solidFill>
                    <a:schemeClr val="accent1">
                      <a:lumMod val="50000"/>
                    </a:schemeClr>
                  </a:solidFill>
                  <a:latin typeface="Calibri"/>
                  <a:cs typeface="Calibri"/>
                </a:rPr>
                <a:pPr algn="l"/>
                <a:t>Sandsynlighed for at personen HAR antistoffer, hvis testen er positiv = 50%</a:t>
              </a:fld>
              <a:endParaRPr lang="da-DK" sz="1200">
                <a:solidFill>
                  <a:schemeClr val="accent1">
                    <a:lumMod val="50000"/>
                  </a:schemeClr>
                </a:solidFill>
              </a:endParaRPr>
            </a:p>
          </xdr:txBody>
        </xdr:sp>
        <xdr:sp macro="" textlink="Maskinrummet!$E$34">
          <xdr:nvSpPr>
            <xdr:cNvPr id="10" name="Rektangel: afrundede hjørner 9">
              <a:extLst>
                <a:ext uri="{FF2B5EF4-FFF2-40B4-BE49-F238E27FC236}">
                  <a16:creationId xmlns:a16="http://schemas.microsoft.com/office/drawing/2014/main" id="{29372D82-5D47-4F72-80A3-06DB82630BBB}"/>
                </a:ext>
              </a:extLst>
            </xdr:cNvPr>
            <xdr:cNvSpPr/>
          </xdr:nvSpPr>
          <xdr:spPr>
            <a:xfrm>
              <a:off x="9275411" y="7373469"/>
              <a:ext cx="2246980" cy="828000"/>
            </a:xfrm>
            <a:prstGeom prst="roundRect">
              <a:avLst/>
            </a:prstGeom>
            <a:solidFill>
              <a:schemeClr val="tx2">
                <a:lumMod val="20000"/>
                <a:lumOff val="80000"/>
              </a:schemeClr>
            </a:solidFill>
            <a:ln w="19050">
              <a:solidFill>
                <a:schemeClr val="bg1">
                  <a:lumMod val="6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indent="0" algn="l"/>
              <a:fld id="{78E193F7-EF16-4F35-AC70-D790D26A6B01}" type="TxLink">
                <a:rPr lang="en-US" sz="1200" b="0" i="0" u="none" strike="noStrike">
                  <a:solidFill>
                    <a:schemeClr val="accent1">
                      <a:lumMod val="50000"/>
                    </a:schemeClr>
                  </a:solidFill>
                  <a:latin typeface="Calibri"/>
                  <a:ea typeface="+mn-ea"/>
                  <a:cs typeface="Calibri"/>
                </a:rPr>
                <a:pPr marL="0" indent="0" algn="l"/>
                <a:t>Sandsynlighed for at personen IKKE har antistoffer, hvis testen er negativ = 100%</a:t>
              </a:fld>
              <a:endParaRPr lang="da-DK" sz="1200" b="0" i="0" u="none" strike="noStrike">
                <a:solidFill>
                  <a:schemeClr val="accent1">
                    <a:lumMod val="50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  <xdr:sp macro="" textlink="Maskinrummet!E36">
          <xdr:nvSpPr>
            <xdr:cNvPr id="4" name="Rektangel: afrundede hjørner 3">
              <a:extLst>
                <a:ext uri="{FF2B5EF4-FFF2-40B4-BE49-F238E27FC236}">
                  <a16:creationId xmlns:a16="http://schemas.microsoft.com/office/drawing/2014/main" id="{721794D4-2B6D-4CF8-AA79-5D9E3ED74D43}"/>
                </a:ext>
              </a:extLst>
            </xdr:cNvPr>
            <xdr:cNvSpPr/>
          </xdr:nvSpPr>
          <xdr:spPr>
            <a:xfrm>
              <a:off x="1565813" y="3446930"/>
              <a:ext cx="5966110" cy="324000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A5FADB29-F42F-48B1-AC12-F87D5E957497}" type="TxLink">
                <a:rPr lang="en-US" sz="1800" b="0" i="0" u="none" strike="noStrike">
                  <a:solidFill>
                    <a:schemeClr val="accent1">
                      <a:lumMod val="75000"/>
                    </a:schemeClr>
                  </a:solidFill>
                  <a:latin typeface="Calibri"/>
                  <a:cs typeface="Calibri"/>
                </a:rPr>
                <a:pPr algn="l"/>
                <a:t>Testens sensititvitet = 95,0% og testens specificitet = 95,0%</a:t>
              </a:fld>
              <a:endParaRPr lang="da-DK" sz="1800">
                <a:solidFill>
                  <a:schemeClr val="accent1">
                    <a:lumMod val="75000"/>
                  </a:schemeClr>
                </a:solidFill>
              </a:endParaRPr>
            </a:p>
          </xdr:txBody>
        </xdr:sp>
        <xdr:sp macro="" textlink="Maskinrummet!E30">
          <xdr:nvSpPr>
            <xdr:cNvPr id="12" name="Taleboble: rektangel med afrundede hjørner 11">
              <a:extLst>
                <a:ext uri="{FF2B5EF4-FFF2-40B4-BE49-F238E27FC236}">
                  <a16:creationId xmlns:a16="http://schemas.microsoft.com/office/drawing/2014/main" id="{DD2D3146-28E4-459F-B8FC-656E5B3E97E1}"/>
                </a:ext>
              </a:extLst>
            </xdr:cNvPr>
            <xdr:cNvSpPr/>
          </xdr:nvSpPr>
          <xdr:spPr>
            <a:xfrm>
              <a:off x="11486029" y="4426323"/>
              <a:ext cx="1584000" cy="504000"/>
            </a:xfrm>
            <a:prstGeom prst="wedgeRoundRectCallout">
              <a:avLst>
                <a:gd name="adj1" fmla="val -57930"/>
                <a:gd name="adj2" fmla="val 132268"/>
                <a:gd name="adj3" fmla="val 16667"/>
              </a:avLst>
            </a:prstGeom>
            <a:solidFill>
              <a:schemeClr val="tx2">
                <a:lumMod val="20000"/>
                <a:lumOff val="80000"/>
              </a:schemeClr>
            </a:solidFill>
            <a:ln w="19050">
              <a:solidFill>
                <a:schemeClr val="bg1">
                  <a:lumMod val="6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indent="0" algn="l"/>
              <a:fld id="{D86B272C-5433-425B-BF64-8E386533555C}" type="TxLink">
                <a:rPr lang="en-US" sz="1100" b="0" i="0" u="none" strike="noStrike">
                  <a:solidFill>
                    <a:schemeClr val="accent1">
                      <a:lumMod val="50000"/>
                    </a:schemeClr>
                  </a:solidFill>
                  <a:latin typeface="Calibri"/>
                  <a:ea typeface="+mn-ea"/>
                  <a:cs typeface="Calibri"/>
                </a:rPr>
                <a:pPr marL="0" indent="0" algn="l"/>
                <a:t>Den prædiktive værdi af en positiv test</a:t>
              </a:fld>
              <a:endParaRPr lang="da-DK" sz="1100" b="0" i="0" u="none" strike="noStrike">
                <a:solidFill>
                  <a:schemeClr val="accent1">
                    <a:lumMod val="50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  <xdr:sp macro="" textlink="Maskinrummet!E31">
          <xdr:nvSpPr>
            <xdr:cNvPr id="14" name="Taleboble: rektangel med afrundede hjørner 13">
              <a:extLst>
                <a:ext uri="{FF2B5EF4-FFF2-40B4-BE49-F238E27FC236}">
                  <a16:creationId xmlns:a16="http://schemas.microsoft.com/office/drawing/2014/main" id="{446428AE-B348-4F82-8CD1-BB6ADB931A87}"/>
                </a:ext>
              </a:extLst>
            </xdr:cNvPr>
            <xdr:cNvSpPr/>
          </xdr:nvSpPr>
          <xdr:spPr>
            <a:xfrm>
              <a:off x="11486029" y="6858000"/>
              <a:ext cx="1584000" cy="504000"/>
            </a:xfrm>
            <a:prstGeom prst="wedgeRoundRectCallout">
              <a:avLst>
                <a:gd name="adj1" fmla="val -57930"/>
                <a:gd name="adj2" fmla="val 132268"/>
                <a:gd name="adj3" fmla="val 16667"/>
              </a:avLst>
            </a:prstGeom>
            <a:solidFill>
              <a:schemeClr val="tx2">
                <a:lumMod val="20000"/>
                <a:lumOff val="80000"/>
              </a:schemeClr>
            </a:solidFill>
            <a:ln w="19050">
              <a:solidFill>
                <a:schemeClr val="bg1">
                  <a:lumMod val="6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indent="0" algn="l"/>
              <a:fld id="{E0B09B60-2E7B-442D-9403-F0F13F3255D7}" type="TxLink">
                <a:rPr lang="en-US" sz="1100" b="0" i="0" u="none" strike="noStrike">
                  <a:solidFill>
                    <a:schemeClr val="accent1">
                      <a:lumMod val="50000"/>
                    </a:schemeClr>
                  </a:solidFill>
                  <a:latin typeface="Calibri"/>
                  <a:ea typeface="+mn-ea"/>
                  <a:cs typeface="Calibri"/>
                </a:rPr>
                <a:pPr marL="0" indent="0" algn="l"/>
                <a:t>Den prædiktive værdi af en negativ test</a:t>
              </a:fld>
              <a:endParaRPr lang="da-DK" sz="1100" b="0" i="0" u="none" strike="noStrike">
                <a:solidFill>
                  <a:schemeClr val="accent1">
                    <a:lumMod val="50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</xdr:grpSp>
      <xdr:pic>
        <xdr:nvPicPr>
          <xdr:cNvPr id="16" name="Billede 15">
            <a:extLst>
              <a:ext uri="{FF2B5EF4-FFF2-40B4-BE49-F238E27FC236}">
                <a16:creationId xmlns:a16="http://schemas.microsoft.com/office/drawing/2014/main" id="{A73DA61C-9979-449A-84C0-EC9CC2D5319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882" r="13759" b="11564"/>
          <a:stretch/>
        </xdr:blipFill>
        <xdr:spPr>
          <a:xfrm>
            <a:off x="9300883" y="8807824"/>
            <a:ext cx="1290499" cy="504779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54423</xdr:colOff>
      <xdr:row>5</xdr:row>
      <xdr:rowOff>176892</xdr:rowOff>
    </xdr:from>
    <xdr:to>
      <xdr:col>10</xdr:col>
      <xdr:colOff>544285</xdr:colOff>
      <xdr:row>11</xdr:row>
      <xdr:rowOff>122464</xdr:rowOff>
    </xdr:to>
    <xdr:sp macro="" textlink="Maskinrummet!E24">
      <xdr:nvSpPr>
        <xdr:cNvPr id="2" name="Pil: pentagon 1">
          <a:extLst>
            <a:ext uri="{FF2B5EF4-FFF2-40B4-BE49-F238E27FC236}">
              <a16:creationId xmlns:a16="http://schemas.microsoft.com/office/drawing/2014/main" id="{CBE5271F-9824-49B0-A4D5-0187007FBF8A}"/>
            </a:ext>
          </a:extLst>
        </xdr:cNvPr>
        <xdr:cNvSpPr/>
      </xdr:nvSpPr>
      <xdr:spPr>
        <a:xfrm flipH="1">
          <a:off x="4231816" y="1238249"/>
          <a:ext cx="3551469" cy="1238251"/>
        </a:xfrm>
        <a:prstGeom prst="homePlate">
          <a:avLst/>
        </a:prstGeom>
        <a:solidFill>
          <a:schemeClr val="tx2">
            <a:lumMod val="20000"/>
            <a:lumOff val="80000"/>
          </a:schemeClr>
        </a:solidFill>
        <a:ln w="19050"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96000" rIns="144000" rtlCol="0" anchor="ctr"/>
        <a:lstStyle/>
        <a:p>
          <a:pPr marL="0" indent="0" algn="l"/>
          <a:fld id="{E4EC8DDC-039E-43A7-A35B-17A235F96DA0}" type="TxLink">
            <a:rPr lang="en-US" sz="1400" b="0" i="0" u="none" strike="noStrike">
              <a:solidFill>
                <a:srgbClr val="000000"/>
              </a:solidFill>
              <a:latin typeface="Calibri"/>
              <a:ea typeface="+mn-ea"/>
              <a:cs typeface="Calibri"/>
            </a:rPr>
            <a:pPr marL="0" indent="0" algn="l"/>
            <a:t>Man kan ændre på værdierne i de grå felter for at se effekterne på resultaterne i figuren nedenfor</a:t>
          </a:fld>
          <a:endParaRPr lang="da-DK" sz="1400" b="0" i="0" u="none" strike="noStrike">
            <a:solidFill>
              <a:schemeClr val="accent1">
                <a:lumMod val="50000"/>
              </a:schemeClr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40821</xdr:colOff>
      <xdr:row>32</xdr:row>
      <xdr:rowOff>13607</xdr:rowOff>
    </xdr:from>
    <xdr:to>
      <xdr:col>18</xdr:col>
      <xdr:colOff>108858</xdr:colOff>
      <xdr:row>34</xdr:row>
      <xdr:rowOff>40821</xdr:rowOff>
    </xdr:to>
    <xdr:sp macro="" textlink="Maskinrummet!E23">
      <xdr:nvSpPr>
        <xdr:cNvPr id="3" name="Billedforklaring: bøjet streg 2">
          <a:extLst>
            <a:ext uri="{FF2B5EF4-FFF2-40B4-BE49-F238E27FC236}">
              <a16:creationId xmlns:a16="http://schemas.microsoft.com/office/drawing/2014/main" id="{F26F07C2-E312-4338-9159-411A45124695}"/>
            </a:ext>
          </a:extLst>
        </xdr:cNvPr>
        <xdr:cNvSpPr/>
      </xdr:nvSpPr>
      <xdr:spPr>
        <a:xfrm>
          <a:off x="9729107" y="6381750"/>
          <a:ext cx="2517322" cy="408214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-107498"/>
            <a:gd name="adj6" fmla="val -44326"/>
          </a:avLst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fld id="{EC3E47F7-D0D7-4A08-8F4A-241F7206D17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 algn="l"/>
            <a:t>Den estimerede prævalens = 9,50%</a:t>
          </a:fld>
          <a:endParaRPr lang="da-DK" sz="120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60</xdr:row>
      <xdr:rowOff>-1</xdr:rowOff>
    </xdr:from>
    <xdr:to>
      <xdr:col>44</xdr:col>
      <xdr:colOff>76200</xdr:colOff>
      <xdr:row>189</xdr:row>
      <xdr:rowOff>114300</xdr:rowOff>
    </xdr:to>
    <xdr:grpSp>
      <xdr:nvGrpSpPr>
        <xdr:cNvPr id="13" name="Gruppe 12">
          <a:extLst>
            <a:ext uri="{FF2B5EF4-FFF2-40B4-BE49-F238E27FC236}">
              <a16:creationId xmlns:a16="http://schemas.microsoft.com/office/drawing/2014/main" id="{F6673B2D-8736-4F5D-A98E-5DC5470ED026}"/>
            </a:ext>
          </a:extLst>
        </xdr:cNvPr>
        <xdr:cNvGrpSpPr/>
      </xdr:nvGrpSpPr>
      <xdr:grpSpPr>
        <a:xfrm>
          <a:off x="0" y="12681856"/>
          <a:ext cx="32461200" cy="24688801"/>
          <a:chOff x="4629149" y="11644312"/>
          <a:chExt cx="33832801" cy="24688801"/>
        </a:xfrm>
      </xdr:grpSpPr>
      <xdr:sp macro="" textlink="$E$44">
        <xdr:nvSpPr>
          <xdr:cNvPr id="12" name="Rektangel 11">
            <a:extLst>
              <a:ext uri="{FF2B5EF4-FFF2-40B4-BE49-F238E27FC236}">
                <a16:creationId xmlns:a16="http://schemas.microsoft.com/office/drawing/2014/main" id="{415C5677-1E86-4079-B0FA-3767AB766856}"/>
              </a:ext>
            </a:extLst>
          </xdr:cNvPr>
          <xdr:cNvSpPr/>
        </xdr:nvSpPr>
        <xdr:spPr>
          <a:xfrm>
            <a:off x="4629149" y="11644312"/>
            <a:ext cx="33832801" cy="24688801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468000" tIns="432000" rtlCol="0" anchor="t"/>
          <a:lstStyle/>
          <a:p>
            <a:pPr algn="l"/>
            <a:fld id="{91F93A43-25FF-4467-905C-3CB92EF03CA5}" type="TxLink">
              <a:rPr lang="en-US" sz="4400" b="0" i="0" u="none" strike="noStrike">
                <a:solidFill>
                  <a:schemeClr val="tx2">
                    <a:lumMod val="75000"/>
                  </a:schemeClr>
                </a:solidFill>
                <a:latin typeface="Calibri"/>
                <a:cs typeface="Calibri"/>
              </a:rPr>
              <a:pPr algn="l"/>
              <a:t>Figur 1. Beregnede eksempler på sammenhængen mellem [1] Hyppigheden af antistoffer i befolkningen, [2] Specificiteten af en anvendt test og [3] Sandsynlighederne for, at et positivt og et negativt testresultat for en given person er korrekt</a:t>
            </a:fld>
            <a:endParaRPr lang="da-DK" sz="4400">
              <a:solidFill>
                <a:schemeClr val="tx2">
                  <a:lumMod val="75000"/>
                </a:schemeClr>
              </a:solidFill>
            </a:endParaRPr>
          </a:p>
        </xdr:txBody>
      </xdr:sp>
      <xdr:grpSp>
        <xdr:nvGrpSpPr>
          <xdr:cNvPr id="5" name="Gruppe 4">
            <a:extLst>
              <a:ext uri="{FF2B5EF4-FFF2-40B4-BE49-F238E27FC236}">
                <a16:creationId xmlns:a16="http://schemas.microsoft.com/office/drawing/2014/main" id="{A7318035-97A9-4F34-868A-1951E9CC63D6}"/>
              </a:ext>
            </a:extLst>
          </xdr:cNvPr>
          <xdr:cNvGrpSpPr/>
        </xdr:nvGrpSpPr>
        <xdr:grpSpPr>
          <a:xfrm>
            <a:off x="5182465" y="13987463"/>
            <a:ext cx="32904660" cy="21261678"/>
            <a:chOff x="4849090" y="14058900"/>
            <a:chExt cx="30809160" cy="21261678"/>
          </a:xfrm>
        </xdr:grpSpPr>
        <xdr:pic>
          <xdr:nvPicPr>
            <xdr:cNvPr id="24" name="Billede 23">
              <a:extLst>
                <a:ext uri="{FF2B5EF4-FFF2-40B4-BE49-F238E27FC236}">
                  <a16:creationId xmlns:a16="http://schemas.microsoft.com/office/drawing/2014/main" id="{3494B5A7-AEAC-474B-A83E-408E139515A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860473" y="15023522"/>
              <a:ext cx="9961032" cy="6480610"/>
            </a:xfrm>
            <a:prstGeom prst="rect">
              <a:avLst/>
            </a:prstGeom>
          </xdr:spPr>
        </xdr:pic>
        <xdr:pic>
          <xdr:nvPicPr>
            <xdr:cNvPr id="25" name="Billede 24">
              <a:extLst>
                <a:ext uri="{FF2B5EF4-FFF2-40B4-BE49-F238E27FC236}">
                  <a16:creationId xmlns:a16="http://schemas.microsoft.com/office/drawing/2014/main" id="{C42A5594-DED8-49D2-8099-11E99D943A1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5860473" y="21960692"/>
              <a:ext cx="9964534" cy="6480610"/>
            </a:xfrm>
            <a:prstGeom prst="rect">
              <a:avLst/>
            </a:prstGeom>
          </xdr:spPr>
        </xdr:pic>
        <xdr:pic>
          <xdr:nvPicPr>
            <xdr:cNvPr id="26" name="Billede 25">
              <a:extLst>
                <a:ext uri="{FF2B5EF4-FFF2-40B4-BE49-F238E27FC236}">
                  <a16:creationId xmlns:a16="http://schemas.microsoft.com/office/drawing/2014/main" id="{3A2F8A01-B1E6-48A7-9EEC-97B36F54AC3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5860473" y="28839968"/>
              <a:ext cx="9964534" cy="6480610"/>
            </a:xfrm>
            <a:prstGeom prst="rect">
              <a:avLst/>
            </a:prstGeom>
          </xdr:spPr>
        </xdr:pic>
        <xdr:pic>
          <xdr:nvPicPr>
            <xdr:cNvPr id="28" name="Billede 27">
              <a:extLst>
                <a:ext uri="{FF2B5EF4-FFF2-40B4-BE49-F238E27FC236}">
                  <a16:creationId xmlns:a16="http://schemas.microsoft.com/office/drawing/2014/main" id="{83BFA880-10C6-44C7-A382-81B73A020DD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6068860" y="21960692"/>
              <a:ext cx="9696388" cy="6474513"/>
            </a:xfrm>
            <a:prstGeom prst="rect">
              <a:avLst/>
            </a:prstGeom>
          </xdr:spPr>
        </xdr:pic>
        <xdr:pic>
          <xdr:nvPicPr>
            <xdr:cNvPr id="29" name="Billede 28">
              <a:extLst>
                <a:ext uri="{FF2B5EF4-FFF2-40B4-BE49-F238E27FC236}">
                  <a16:creationId xmlns:a16="http://schemas.microsoft.com/office/drawing/2014/main" id="{7848D7AC-73B0-490A-B1B4-98CB2647460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6068860" y="28839968"/>
              <a:ext cx="9696388" cy="6474513"/>
            </a:xfrm>
            <a:prstGeom prst="rect">
              <a:avLst/>
            </a:prstGeom>
          </xdr:spPr>
        </xdr:pic>
        <xdr:pic>
          <xdr:nvPicPr>
            <xdr:cNvPr id="31" name="Billede 30">
              <a:extLst>
                <a:ext uri="{FF2B5EF4-FFF2-40B4-BE49-F238E27FC236}">
                  <a16:creationId xmlns:a16="http://schemas.microsoft.com/office/drawing/2014/main" id="{32DCD7F4-E528-4FFF-B940-25C732D9F7D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26018425" y="21960692"/>
              <a:ext cx="9617537" cy="6474513"/>
            </a:xfrm>
            <a:prstGeom prst="rect">
              <a:avLst/>
            </a:prstGeom>
          </xdr:spPr>
        </xdr:pic>
        <xdr:pic>
          <xdr:nvPicPr>
            <xdr:cNvPr id="34" name="Billede 33">
              <a:extLst>
                <a:ext uri="{FF2B5EF4-FFF2-40B4-BE49-F238E27FC236}">
                  <a16:creationId xmlns:a16="http://schemas.microsoft.com/office/drawing/2014/main" id="{A12BD347-D66A-4F3F-9902-F74BC75B576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26018425" y="28839968"/>
              <a:ext cx="9631389" cy="6474513"/>
            </a:xfrm>
            <a:prstGeom prst="rect">
              <a:avLst/>
            </a:prstGeom>
          </xdr:spPr>
        </xdr:pic>
        <xdr:pic>
          <xdr:nvPicPr>
            <xdr:cNvPr id="36" name="Billede 35">
              <a:extLst>
                <a:ext uri="{FF2B5EF4-FFF2-40B4-BE49-F238E27FC236}">
                  <a16:creationId xmlns:a16="http://schemas.microsoft.com/office/drawing/2014/main" id="{22BDA87B-9090-4E8F-8A7E-A48752B0C21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16068860" y="15023522"/>
              <a:ext cx="9663638" cy="6474513"/>
            </a:xfrm>
            <a:prstGeom prst="rect">
              <a:avLst/>
            </a:prstGeom>
          </xdr:spPr>
        </xdr:pic>
        <xdr:pic>
          <xdr:nvPicPr>
            <xdr:cNvPr id="37" name="Billede 36">
              <a:extLst>
                <a:ext uri="{FF2B5EF4-FFF2-40B4-BE49-F238E27FC236}">
                  <a16:creationId xmlns:a16="http://schemas.microsoft.com/office/drawing/2014/main" id="{74F1B269-C1EE-47C8-8738-82EEF089FCF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26018425" y="15023522"/>
              <a:ext cx="9639825" cy="6474513"/>
            </a:xfrm>
            <a:prstGeom prst="rect">
              <a:avLst/>
            </a:prstGeom>
          </xdr:spPr>
        </xdr:pic>
        <xdr:sp macro="" textlink="$E$38">
          <xdr:nvSpPr>
            <xdr:cNvPr id="4" name="Rektangel 3">
              <a:extLst>
                <a:ext uri="{FF2B5EF4-FFF2-40B4-BE49-F238E27FC236}">
                  <a16:creationId xmlns:a16="http://schemas.microsoft.com/office/drawing/2014/main" id="{F0C48DD9-1CE6-47AB-B43A-1682D75422F4}"/>
                </a:ext>
              </a:extLst>
            </xdr:cNvPr>
            <xdr:cNvSpPr/>
          </xdr:nvSpPr>
          <xdr:spPr>
            <a:xfrm>
              <a:off x="5868079" y="14058900"/>
              <a:ext cx="9154205" cy="809625"/>
            </a:xfrm>
            <a:prstGeom prst="rect">
              <a:avLst/>
            </a:prstGeom>
            <a:solidFill>
              <a:schemeClr val="accent1">
                <a:lumMod val="75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180000" rIns="108000" rtlCol="0" anchor="ctr"/>
            <a:lstStyle/>
            <a:p>
              <a:pPr algn="l"/>
              <a:fld id="{A95829D0-1001-430B-92BA-3BA8D1C61CBE}" type="TxLink">
                <a:rPr lang="en-US" sz="3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Hvis man bruger en test af (rimelig) høj kvalitet</a:t>
              </a:fld>
              <a:endParaRPr lang="da-DK" sz="3200">
                <a:solidFill>
                  <a:schemeClr val="bg1"/>
                </a:solidFill>
              </a:endParaRPr>
            </a:p>
          </xdr:txBody>
        </xdr:sp>
        <xdr:sp macro="" textlink="$E$39">
          <xdr:nvSpPr>
            <xdr:cNvPr id="21" name="Rektangel 20">
              <a:extLst>
                <a:ext uri="{FF2B5EF4-FFF2-40B4-BE49-F238E27FC236}">
                  <a16:creationId xmlns:a16="http://schemas.microsoft.com/office/drawing/2014/main" id="{1E4883CD-9810-4CDE-A191-82F3F3DE1753}"/>
                </a:ext>
              </a:extLst>
            </xdr:cNvPr>
            <xdr:cNvSpPr/>
          </xdr:nvSpPr>
          <xdr:spPr>
            <a:xfrm>
              <a:off x="16066634" y="14058900"/>
              <a:ext cx="8916081" cy="809625"/>
            </a:xfrm>
            <a:prstGeom prst="rect">
              <a:avLst/>
            </a:prstGeom>
            <a:solidFill>
              <a:schemeClr val="accent1">
                <a:lumMod val="75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180000" rIns="108000" rtlCol="0" anchor="ctr"/>
            <a:lstStyle/>
            <a:p>
              <a:pPr marL="0" indent="0" algn="l"/>
              <a:fld id="{245F893F-8605-443C-850D-F74804C632FA}" type="TxLink">
                <a:rPr lang="en-US" sz="32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Calibri"/>
                </a:rPr>
                <a:pPr marL="0" indent="0" algn="l"/>
                <a:t>Hvis man bruger en test af middel kvalitet</a:t>
              </a:fld>
              <a:endParaRPr lang="da-DK" sz="3200" b="0" i="0" u="none" strike="noStrike">
                <a:solidFill>
                  <a:schemeClr val="bg1"/>
                </a:solidFill>
                <a:latin typeface="Calibri"/>
                <a:ea typeface="+mn-ea"/>
                <a:cs typeface="Calibri"/>
              </a:endParaRPr>
            </a:p>
          </xdr:txBody>
        </xdr:sp>
        <xdr:sp macro="" textlink="$E$40">
          <xdr:nvSpPr>
            <xdr:cNvPr id="22" name="Rektangel 21">
              <a:extLst>
                <a:ext uri="{FF2B5EF4-FFF2-40B4-BE49-F238E27FC236}">
                  <a16:creationId xmlns:a16="http://schemas.microsoft.com/office/drawing/2014/main" id="{417512A2-BF0C-40A8-A3A6-AC6F6CF3994C}"/>
                </a:ext>
              </a:extLst>
            </xdr:cNvPr>
            <xdr:cNvSpPr/>
          </xdr:nvSpPr>
          <xdr:spPr>
            <a:xfrm>
              <a:off x="26012776" y="14058900"/>
              <a:ext cx="8844643" cy="809625"/>
            </a:xfrm>
            <a:prstGeom prst="rect">
              <a:avLst/>
            </a:prstGeom>
            <a:solidFill>
              <a:schemeClr val="accent1">
                <a:lumMod val="75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180000" rIns="108000" rtlCol="0" anchor="ctr"/>
            <a:lstStyle/>
            <a:p>
              <a:pPr marL="0" indent="0" algn="l"/>
              <a:fld id="{B2A24C78-022E-494F-8EFC-1A53837E06F5}" type="TxLink">
                <a:rPr lang="en-US" sz="32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Calibri"/>
                </a:rPr>
                <a:pPr marL="0" indent="0" algn="l"/>
                <a:t>Hvis man bruger en test af ringe kvalitet</a:t>
              </a:fld>
              <a:endParaRPr lang="da-DK" sz="3200" b="0" i="0" u="none" strike="noStrike">
                <a:solidFill>
                  <a:schemeClr val="bg1"/>
                </a:solidFill>
                <a:latin typeface="Calibri"/>
                <a:ea typeface="+mn-ea"/>
                <a:cs typeface="Calibri"/>
              </a:endParaRPr>
            </a:p>
          </xdr:txBody>
        </xdr:sp>
        <xdr:sp macro="" textlink="$E$41">
          <xdr:nvSpPr>
            <xdr:cNvPr id="23" name="Rektangel 22">
              <a:extLst>
                <a:ext uri="{FF2B5EF4-FFF2-40B4-BE49-F238E27FC236}">
                  <a16:creationId xmlns:a16="http://schemas.microsoft.com/office/drawing/2014/main" id="{20EFF240-611C-4F7A-A89B-893ECB97801C}"/>
                </a:ext>
              </a:extLst>
            </xdr:cNvPr>
            <xdr:cNvSpPr/>
          </xdr:nvSpPr>
          <xdr:spPr>
            <a:xfrm rot="16200000">
              <a:off x="2003280" y="17869332"/>
              <a:ext cx="6459682" cy="768062"/>
            </a:xfrm>
            <a:prstGeom prst="rect">
              <a:avLst/>
            </a:prstGeom>
            <a:solidFill>
              <a:schemeClr val="accent1">
                <a:lumMod val="75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108000" rIns="108000" rtlCol="0" anchor="ctr"/>
            <a:lstStyle/>
            <a:p>
              <a:pPr marL="0" indent="0" algn="ctr"/>
              <a:fld id="{4DCD9E53-8689-4B8B-8D55-0BBC5BE2812F}" type="TxLink">
                <a:rPr lang="en-US" sz="20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Calibri"/>
                </a:rPr>
                <a:pPr marL="0" indent="0" algn="ctr"/>
                <a:t>Hvis 10% af befolkningen faktisk har antistoffer</a:t>
              </a:fld>
              <a:endParaRPr lang="da-DK" sz="2000" b="0" i="0" u="none" strike="noStrike">
                <a:solidFill>
                  <a:schemeClr val="bg1"/>
                </a:solidFill>
                <a:latin typeface="Calibri"/>
                <a:ea typeface="+mn-ea"/>
                <a:cs typeface="Calibri"/>
              </a:endParaRPr>
            </a:p>
          </xdr:txBody>
        </xdr:sp>
        <xdr:sp macro="" textlink="$E$42">
          <xdr:nvSpPr>
            <xdr:cNvPr id="27" name="Rektangel 26">
              <a:extLst>
                <a:ext uri="{FF2B5EF4-FFF2-40B4-BE49-F238E27FC236}">
                  <a16:creationId xmlns:a16="http://schemas.microsoft.com/office/drawing/2014/main" id="{B81E1911-F82F-4DE8-B0E0-D80A9B9244B8}"/>
                </a:ext>
              </a:extLst>
            </xdr:cNvPr>
            <xdr:cNvSpPr/>
          </xdr:nvSpPr>
          <xdr:spPr>
            <a:xfrm rot="16200000">
              <a:off x="2003280" y="24806502"/>
              <a:ext cx="6459682" cy="768062"/>
            </a:xfrm>
            <a:prstGeom prst="rect">
              <a:avLst/>
            </a:prstGeom>
            <a:solidFill>
              <a:schemeClr val="accent1">
                <a:lumMod val="75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108000" rIns="108000" rtlCol="0" anchor="ctr"/>
            <a:lstStyle/>
            <a:p>
              <a:pPr marL="0" indent="0" algn="ctr"/>
              <a:fld id="{50D2C57D-0A4B-4A66-877D-22B271FDE241}" type="TxLink">
                <a:rPr lang="en-US" sz="20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Calibri"/>
                </a:rPr>
                <a:pPr marL="0" indent="0" algn="ctr"/>
                <a:t>Hvis 5% af befolkningen faktisk har antistoffer</a:t>
              </a:fld>
              <a:endParaRPr lang="da-DK" sz="2000" b="0" i="0" u="none" strike="noStrike">
                <a:solidFill>
                  <a:schemeClr val="bg1"/>
                </a:solidFill>
                <a:latin typeface="Calibri"/>
                <a:ea typeface="+mn-ea"/>
                <a:cs typeface="Calibri"/>
              </a:endParaRPr>
            </a:p>
          </xdr:txBody>
        </xdr:sp>
        <xdr:sp macro="" textlink="$E$43">
          <xdr:nvSpPr>
            <xdr:cNvPr id="30" name="Rektangel 29">
              <a:extLst>
                <a:ext uri="{FF2B5EF4-FFF2-40B4-BE49-F238E27FC236}">
                  <a16:creationId xmlns:a16="http://schemas.microsoft.com/office/drawing/2014/main" id="{7B29676D-90E0-47C9-BBA1-380979A58F70}"/>
                </a:ext>
              </a:extLst>
            </xdr:cNvPr>
            <xdr:cNvSpPr/>
          </xdr:nvSpPr>
          <xdr:spPr>
            <a:xfrm rot="16200000">
              <a:off x="2003280" y="31685778"/>
              <a:ext cx="6459682" cy="768062"/>
            </a:xfrm>
            <a:prstGeom prst="rect">
              <a:avLst/>
            </a:prstGeom>
            <a:solidFill>
              <a:schemeClr val="accent1">
                <a:lumMod val="75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108000" rIns="108000" rtlCol="0" anchor="ctr"/>
            <a:lstStyle/>
            <a:p>
              <a:pPr marL="0" indent="0" algn="ctr"/>
              <a:fld id="{AB31E864-9A39-4EB9-8B4D-58246CB01136}" type="TxLink">
                <a:rPr lang="en-US" sz="2000" b="0" i="0" u="none" strike="noStrike">
                  <a:solidFill>
                    <a:schemeClr val="bg1"/>
                  </a:solidFill>
                  <a:latin typeface="Calibri"/>
                  <a:ea typeface="+mn-ea"/>
                  <a:cs typeface="Calibri"/>
                </a:rPr>
                <a:pPr marL="0" indent="0" algn="ctr"/>
                <a:t>Hvis 1% af befolkningen faktisk har antistoffer</a:t>
              </a:fld>
              <a:endParaRPr lang="da-DK" sz="2000" b="0" i="0" u="none" strike="noStrike">
                <a:solidFill>
                  <a:schemeClr val="bg1"/>
                </a:solidFill>
                <a:latin typeface="Calibri"/>
                <a:ea typeface="+mn-ea"/>
                <a:cs typeface="Calibri"/>
              </a:endParaRPr>
            </a:p>
          </xdr:txBody>
        </xdr:sp>
      </xdr:grpSp>
      <xdr:pic>
        <xdr:nvPicPr>
          <xdr:cNvPr id="32" name="Billede 31">
            <a:extLst>
              <a:ext uri="{FF2B5EF4-FFF2-40B4-BE49-F238E27FC236}">
                <a16:creationId xmlns:a16="http://schemas.microsoft.com/office/drawing/2014/main" id="{7FFDEA5E-BD88-41B6-B67A-B983B5FA500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l="1882" r="13759" b="11564"/>
          <a:stretch/>
        </xdr:blipFill>
        <xdr:spPr>
          <a:xfrm>
            <a:off x="34921372" y="35258149"/>
            <a:ext cx="2392311" cy="91167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98864-F2E1-4C80-93B2-85EC55FD8107}">
  <sheetPr>
    <tabColor theme="9" tint="-0.499984740745262"/>
  </sheetPr>
  <dimension ref="C3:E12"/>
  <sheetViews>
    <sheetView showGridLines="0" tabSelected="1" zoomScale="70" zoomScaleNormal="70" workbookViewId="0">
      <pane ySplit="13" topLeftCell="A14" activePane="bottomLeft" state="frozen"/>
      <selection pane="bottomLeft" activeCell="D7" sqref="D7"/>
    </sheetView>
  </sheetViews>
  <sheetFormatPr defaultRowHeight="15" x14ac:dyDescent="0.25"/>
  <cols>
    <col min="1" max="2" width="4.7109375" customWidth="1"/>
    <col min="3" max="3" width="33.140625" customWidth="1"/>
    <col min="4" max="4" width="11" customWidth="1"/>
  </cols>
  <sheetData>
    <row r="3" spans="3:5" ht="23.25" x14ac:dyDescent="0.35">
      <c r="C3" s="17" t="s">
        <v>43</v>
      </c>
      <c r="D3" s="18"/>
      <c r="E3" s="18"/>
    </row>
    <row r="4" spans="3:5" x14ac:dyDescent="0.25">
      <c r="C4" s="14" t="s">
        <v>54</v>
      </c>
      <c r="D4" s="18"/>
      <c r="E4" s="18"/>
    </row>
    <row r="5" spans="3:5" x14ac:dyDescent="0.25">
      <c r="C5" s="18"/>
      <c r="D5" s="18"/>
      <c r="E5" s="18"/>
    </row>
    <row r="6" spans="3:5" ht="18.75" x14ac:dyDescent="0.3">
      <c r="C6" s="19" t="s">
        <v>44</v>
      </c>
      <c r="D6" s="18"/>
      <c r="E6" s="18"/>
    </row>
    <row r="7" spans="3:5" ht="15.75" x14ac:dyDescent="0.25">
      <c r="C7" s="15" t="s">
        <v>45</v>
      </c>
      <c r="D7" s="20">
        <v>100000</v>
      </c>
      <c r="E7" s="18"/>
    </row>
    <row r="8" spans="3:5" ht="15.75" x14ac:dyDescent="0.25">
      <c r="C8" s="15" t="s">
        <v>48</v>
      </c>
      <c r="D8" s="22">
        <v>5</v>
      </c>
      <c r="E8" s="18" t="s">
        <v>49</v>
      </c>
    </row>
    <row r="9" spans="3:5" x14ac:dyDescent="0.25">
      <c r="C9" s="18"/>
      <c r="D9" s="18"/>
      <c r="E9" s="18"/>
    </row>
    <row r="10" spans="3:5" ht="18.75" x14ac:dyDescent="0.3">
      <c r="C10" s="19" t="s">
        <v>46</v>
      </c>
      <c r="D10" s="18"/>
      <c r="E10" s="18"/>
    </row>
    <row r="11" spans="3:5" ht="15.75" x14ac:dyDescent="0.25">
      <c r="C11" s="15" t="s">
        <v>47</v>
      </c>
      <c r="D11" s="21">
        <v>95</v>
      </c>
      <c r="E11" s="18" t="s">
        <v>49</v>
      </c>
    </row>
    <row r="12" spans="3:5" ht="15.75" x14ac:dyDescent="0.25">
      <c r="C12" s="15" t="s">
        <v>2</v>
      </c>
      <c r="D12" s="21">
        <v>95</v>
      </c>
      <c r="E12" s="18" t="s">
        <v>49</v>
      </c>
    </row>
  </sheetData>
  <sheetProtection algorithmName="SHA-512" hashValue="jHf8j3D1OMPxagwDhaEiuTjb1n709jwoVspCEYkCD7AkYkh9pnz3vRDcJVY6kFX58RJ0HypURAx5Ox/DIsOhgA==" saltValue="07d+3qelGTC/INt04F28CQ==" spinCount="100000" sheet="1" objects="1" scenarios="1"/>
  <dataValidations count="4">
    <dataValidation type="whole" allowBlank="1" showInputMessage="1" showErrorMessage="1" errorTitle="Ups..!" error="Prøv igen" promptTitle="Angiv størrelsen" prompt="Det skal være et helt tal mellem 10.000 og 100.000" sqref="D7" xr:uid="{FA1711BB-D49E-4F09-8A97-C51B71E10344}">
      <formula1>100</formula1>
      <formula2>100000</formula2>
    </dataValidation>
    <dataValidation type="decimal" allowBlank="1" showInputMessage="1" showErrorMessage="1" errorTitle="Ups...!" error="Prøv igen" promptTitle="Angiv prævalensen i %" prompt="Den ukendte, men rigtige prævalens. Det angivne tal skal være mellem 0 og 100." sqref="D8" xr:uid="{16FC0AD4-D44E-444E-8EE8-F9ECA135480E}">
      <formula1>0</formula1>
      <formula2>100</formula2>
    </dataValidation>
    <dataValidation type="decimal" allowBlank="1" showInputMessage="1" showErrorMessage="1" errorTitle="Ups...!" error="Prøv igen" promptTitle="Angiv sensitiviteten i %" prompt="Tallet skal være mellem 50 og 100" sqref="D11" xr:uid="{5531CED6-B23C-4000-99BA-8BD89A1C8404}">
      <formula1>50</formula1>
      <formula2>100</formula2>
    </dataValidation>
    <dataValidation type="decimal" allowBlank="1" showInputMessage="1" showErrorMessage="1" errorTitle="Ups...!" error="Prøv igen" promptTitle="Angiv specificiteten i %" prompt="Tallet skal være mellem 50 og 100" sqref="D12" xr:uid="{D7B48303-D54D-4715-AC59-57E82628D3BC}">
      <formula1>50</formula1>
      <formula2>100</formula2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3:M47"/>
  <sheetViews>
    <sheetView zoomScale="70" zoomScaleNormal="70" workbookViewId="0">
      <selection activeCell="E7" sqref="E7"/>
    </sheetView>
  </sheetViews>
  <sheetFormatPr defaultRowHeight="15" x14ac:dyDescent="0.25"/>
  <cols>
    <col min="2" max="2" width="18" customWidth="1"/>
    <col min="3" max="3" width="11" bestFit="1" customWidth="1"/>
    <col min="4" max="4" width="15.140625" customWidth="1"/>
    <col min="5" max="5" width="76.85546875" customWidth="1"/>
    <col min="6" max="6" width="9.42578125" bestFit="1" customWidth="1"/>
    <col min="8" max="8" width="18.7109375" bestFit="1" customWidth="1"/>
    <col min="9" max="9" width="4.7109375" customWidth="1"/>
    <col min="10" max="10" width="5.7109375" bestFit="1" customWidth="1"/>
    <col min="11" max="11" width="4.7109375" customWidth="1"/>
  </cols>
  <sheetData>
    <row r="3" spans="2:13" ht="28.5" x14ac:dyDescent="0.45">
      <c r="B3" s="16" t="s">
        <v>50</v>
      </c>
    </row>
    <row r="6" spans="2:13" ht="18.75" x14ac:dyDescent="0.3">
      <c r="B6" s="11" t="s">
        <v>0</v>
      </c>
      <c r="C6" s="2">
        <f>Resultater!D7</f>
        <v>100000</v>
      </c>
    </row>
    <row r="7" spans="2:13" ht="18.75" x14ac:dyDescent="0.3">
      <c r="B7" s="11" t="s">
        <v>1</v>
      </c>
      <c r="C7" s="10">
        <f>Resultater!D8/100</f>
        <v>0.05</v>
      </c>
    </row>
    <row r="8" spans="2:13" ht="18.75" x14ac:dyDescent="0.3">
      <c r="B8" s="11" t="s">
        <v>14</v>
      </c>
      <c r="C8" s="10">
        <f>Resultater!D11/100</f>
        <v>0.95</v>
      </c>
    </row>
    <row r="9" spans="2:13" ht="18.75" x14ac:dyDescent="0.3">
      <c r="B9" s="11" t="s">
        <v>2</v>
      </c>
      <c r="C9" s="10">
        <f>Resultater!D12/100</f>
        <v>0.95</v>
      </c>
    </row>
    <row r="10" spans="2:13" ht="26.25" x14ac:dyDescent="0.4">
      <c r="I10" s="9" t="s">
        <v>13</v>
      </c>
    </row>
    <row r="12" spans="2:13" ht="21" x14ac:dyDescent="0.35">
      <c r="B12" s="7" t="s">
        <v>3</v>
      </c>
      <c r="C12" s="7" t="s">
        <v>4</v>
      </c>
      <c r="D12" s="7" t="s">
        <v>10</v>
      </c>
      <c r="E12" s="8" t="s">
        <v>11</v>
      </c>
      <c r="F12" s="5"/>
      <c r="I12" s="7" t="s">
        <v>12</v>
      </c>
      <c r="J12" s="7" t="s">
        <v>3</v>
      </c>
      <c r="K12" s="7" t="s">
        <v>4</v>
      </c>
      <c r="L12" s="7" t="s">
        <v>10</v>
      </c>
      <c r="M12" s="7" t="s">
        <v>15</v>
      </c>
    </row>
    <row r="13" spans="2:13" x14ac:dyDescent="0.25">
      <c r="B13">
        <v>-0.4</v>
      </c>
      <c r="C13">
        <v>0</v>
      </c>
      <c r="D13" s="6">
        <f>D14+D15</f>
        <v>100000</v>
      </c>
      <c r="E13" t="s">
        <v>33</v>
      </c>
      <c r="I13">
        <v>1</v>
      </c>
      <c r="J13" s="1">
        <v>0.1</v>
      </c>
      <c r="K13">
        <v>0</v>
      </c>
      <c r="L13">
        <v>1</v>
      </c>
      <c r="M13" t="s">
        <v>16</v>
      </c>
    </row>
    <row r="14" spans="2:13" x14ac:dyDescent="0.25">
      <c r="B14">
        <v>1</v>
      </c>
      <c r="C14">
        <v>0</v>
      </c>
      <c r="D14" s="6">
        <f>$C$6*(1-C7)</f>
        <v>95000</v>
      </c>
      <c r="E14" t="s">
        <v>29</v>
      </c>
      <c r="J14" s="1">
        <v>1</v>
      </c>
      <c r="K14" s="6">
        <v>3</v>
      </c>
      <c r="L14">
        <f>L13</f>
        <v>1</v>
      </c>
    </row>
    <row r="15" spans="2:13" x14ac:dyDescent="0.25">
      <c r="B15">
        <f>B14</f>
        <v>1</v>
      </c>
      <c r="C15">
        <v>3</v>
      </c>
      <c r="D15" s="3">
        <f>C7*$C$6</f>
        <v>5000</v>
      </c>
      <c r="E15" t="s">
        <v>28</v>
      </c>
      <c r="J15" s="1"/>
    </row>
    <row r="16" spans="2:13" x14ac:dyDescent="0.25">
      <c r="B16">
        <v>2.25</v>
      </c>
      <c r="C16">
        <v>0</v>
      </c>
      <c r="D16" s="6">
        <f>D14*C9</f>
        <v>90250</v>
      </c>
      <c r="E16" t="s">
        <v>30</v>
      </c>
      <c r="I16">
        <f>I13+1</f>
        <v>2</v>
      </c>
      <c r="J16" s="1">
        <v>0.1</v>
      </c>
      <c r="K16" s="6">
        <v>0</v>
      </c>
      <c r="L16">
        <f>L13</f>
        <v>1</v>
      </c>
      <c r="M16" t="s">
        <v>17</v>
      </c>
    </row>
    <row r="17" spans="2:13" x14ac:dyDescent="0.25">
      <c r="B17">
        <f>B16+0.5</f>
        <v>2.75</v>
      </c>
      <c r="C17">
        <v>1</v>
      </c>
      <c r="D17" s="6">
        <f>D14-D16</f>
        <v>4750</v>
      </c>
      <c r="E17" t="s">
        <v>31</v>
      </c>
      <c r="J17" s="1">
        <v>1</v>
      </c>
      <c r="K17">
        <v>0</v>
      </c>
      <c r="L17">
        <f>L16</f>
        <v>1</v>
      </c>
    </row>
    <row r="18" spans="2:13" x14ac:dyDescent="0.25">
      <c r="B18">
        <f>B16</f>
        <v>2.25</v>
      </c>
      <c r="C18">
        <v>3</v>
      </c>
      <c r="D18" s="6">
        <f>D15*C8</f>
        <v>4750</v>
      </c>
      <c r="E18" t="s">
        <v>34</v>
      </c>
      <c r="J18" s="1"/>
      <c r="K18" s="6"/>
    </row>
    <row r="19" spans="2:13" x14ac:dyDescent="0.25">
      <c r="B19">
        <f>B17</f>
        <v>2.75</v>
      </c>
      <c r="C19">
        <v>2</v>
      </c>
      <c r="D19" s="6">
        <f>D15-D18</f>
        <v>250</v>
      </c>
      <c r="E19" t="s">
        <v>32</v>
      </c>
      <c r="I19">
        <f>I16+1</f>
        <v>3</v>
      </c>
      <c r="J19" s="1">
        <v>1</v>
      </c>
      <c r="K19">
        <v>0</v>
      </c>
      <c r="L19">
        <f>L13</f>
        <v>1</v>
      </c>
      <c r="M19" t="s">
        <v>18</v>
      </c>
    </row>
    <row r="20" spans="2:13" x14ac:dyDescent="0.25">
      <c r="B20">
        <v>4</v>
      </c>
      <c r="C20">
        <v>0</v>
      </c>
      <c r="D20" s="6">
        <f>D16+D19</f>
        <v>90500</v>
      </c>
      <c r="E20" t="s">
        <v>8</v>
      </c>
      <c r="J20" s="1">
        <f>B16</f>
        <v>2.25</v>
      </c>
      <c r="K20" s="6">
        <v>0</v>
      </c>
      <c r="L20">
        <f>L14</f>
        <v>1</v>
      </c>
    </row>
    <row r="21" spans="2:13" x14ac:dyDescent="0.25">
      <c r="B21">
        <f>B20</f>
        <v>4</v>
      </c>
      <c r="C21">
        <v>3</v>
      </c>
      <c r="D21" s="6">
        <f>D17+D18</f>
        <v>9500</v>
      </c>
      <c r="E21" t="s">
        <v>9</v>
      </c>
      <c r="J21" s="1"/>
    </row>
    <row r="22" spans="2:13" x14ac:dyDescent="0.25">
      <c r="I22">
        <f>I19+1</f>
        <v>4</v>
      </c>
      <c r="J22" s="1">
        <v>1</v>
      </c>
      <c r="K22" s="6">
        <v>0</v>
      </c>
      <c r="L22">
        <f>L13</f>
        <v>1</v>
      </c>
      <c r="M22" t="s">
        <v>19</v>
      </c>
    </row>
    <row r="23" spans="2:13" x14ac:dyDescent="0.25">
      <c r="D23" s="10">
        <f>D21/D13</f>
        <v>9.5000000000000001E-2</v>
      </c>
      <c r="E23" t="str">
        <f>"Den estimerede prævalens = "&amp;TEXT(D23,"#0,00%")</f>
        <v>Den estimerede prævalens = 9,50%</v>
      </c>
      <c r="J23" s="1">
        <f>B17</f>
        <v>2.75</v>
      </c>
      <c r="K23">
        <v>1</v>
      </c>
      <c r="L23">
        <f>L14</f>
        <v>1</v>
      </c>
    </row>
    <row r="24" spans="2:13" x14ac:dyDescent="0.25">
      <c r="E24" t="s">
        <v>53</v>
      </c>
      <c r="J24" s="1"/>
    </row>
    <row r="25" spans="2:13" x14ac:dyDescent="0.25">
      <c r="I25">
        <f>I22+1</f>
        <v>5</v>
      </c>
      <c r="J25" s="1">
        <v>1</v>
      </c>
      <c r="K25">
        <v>3</v>
      </c>
      <c r="L25">
        <f>L13</f>
        <v>1</v>
      </c>
      <c r="M25" t="s">
        <v>20</v>
      </c>
    </row>
    <row r="26" spans="2:13" x14ac:dyDescent="0.25">
      <c r="E26" t="s">
        <v>5</v>
      </c>
      <c r="J26" s="1">
        <v>2.25</v>
      </c>
      <c r="K26">
        <v>3</v>
      </c>
      <c r="L26">
        <f>L14</f>
        <v>1</v>
      </c>
    </row>
    <row r="27" spans="2:13" x14ac:dyDescent="0.25">
      <c r="E27" t="s">
        <v>6</v>
      </c>
      <c r="J27" s="1"/>
    </row>
    <row r="28" spans="2:13" x14ac:dyDescent="0.25">
      <c r="E28" t="s">
        <v>7</v>
      </c>
      <c r="I28">
        <f>I25+1</f>
        <v>6</v>
      </c>
      <c r="J28" s="1">
        <v>1</v>
      </c>
      <c r="K28">
        <v>3</v>
      </c>
      <c r="L28">
        <f>L13</f>
        <v>1</v>
      </c>
      <c r="M28" t="s">
        <v>21</v>
      </c>
    </row>
    <row r="29" spans="2:13" x14ac:dyDescent="0.25">
      <c r="J29" s="1">
        <f>B17</f>
        <v>2.75</v>
      </c>
      <c r="K29">
        <v>2</v>
      </c>
      <c r="L29">
        <f>L14</f>
        <v>1</v>
      </c>
    </row>
    <row r="30" spans="2:13" ht="18.75" x14ac:dyDescent="0.3">
      <c r="B30" s="11" t="s">
        <v>42</v>
      </c>
      <c r="D30" s="4">
        <f>D18/D21</f>
        <v>0.5</v>
      </c>
      <c r="E30" s="13" t="s">
        <v>51</v>
      </c>
      <c r="J30" s="1"/>
    </row>
    <row r="31" spans="2:13" x14ac:dyDescent="0.25">
      <c r="D31" s="4">
        <f>D16/D20</f>
        <v>0.99723756906077343</v>
      </c>
      <c r="E31" s="13" t="s">
        <v>52</v>
      </c>
      <c r="I31">
        <f>I28+1</f>
        <v>7</v>
      </c>
      <c r="J31" s="1">
        <f>B16</f>
        <v>2.25</v>
      </c>
      <c r="K31">
        <v>3</v>
      </c>
      <c r="L31">
        <f>L13</f>
        <v>1</v>
      </c>
      <c r="M31" t="s">
        <v>22</v>
      </c>
    </row>
    <row r="32" spans="2:13" x14ac:dyDescent="0.25">
      <c r="J32" s="1">
        <v>4</v>
      </c>
      <c r="K32">
        <v>3</v>
      </c>
      <c r="L32">
        <f>L14</f>
        <v>1</v>
      </c>
    </row>
    <row r="33" spans="5:13" x14ac:dyDescent="0.25">
      <c r="E33" s="12" t="str">
        <f>"Sandsynlighed for at personen HAR antistoffer, hvis testen er positiv = "&amp;TEXT(D30,"#%")</f>
        <v>Sandsynlighed for at personen HAR antistoffer, hvis testen er positiv = 50%</v>
      </c>
      <c r="J33" s="1"/>
    </row>
    <row r="34" spans="5:13" x14ac:dyDescent="0.25">
      <c r="E34" s="12" t="str">
        <f>"Sandsynlighed for at personen IKKE har antistoffer, hvis testen er negativ = "&amp;TEXT(D31,"#%")</f>
        <v>Sandsynlighed for at personen IKKE har antistoffer, hvis testen er negativ = 100%</v>
      </c>
      <c r="I34">
        <f>I31+1</f>
        <v>8</v>
      </c>
      <c r="J34" s="1">
        <f>B17</f>
        <v>2.75</v>
      </c>
      <c r="K34">
        <v>2</v>
      </c>
      <c r="L34">
        <f>L16</f>
        <v>1</v>
      </c>
      <c r="M34" t="s">
        <v>23</v>
      </c>
    </row>
    <row r="35" spans="5:13" x14ac:dyDescent="0.25">
      <c r="E35" s="12" t="str">
        <f>"Prævalens af personer med antistoffer i populationen = "&amp;TEXT(C7,"#0,00%")</f>
        <v>Prævalens af personer med antistoffer i populationen = 5,00%</v>
      </c>
      <c r="J35" s="1">
        <v>4</v>
      </c>
      <c r="K35">
        <v>0</v>
      </c>
      <c r="L35">
        <f>L17</f>
        <v>1</v>
      </c>
    </row>
    <row r="36" spans="5:13" x14ac:dyDescent="0.25">
      <c r="E36" s="12" t="str">
        <f>"Testens sensititvitet = "&amp;TEXT(C8,"#,0%")&amp;" og testens specificitet = "&amp;TEXT(C9,"#,0%")</f>
        <v>Testens sensititvitet = 95,0% og testens specificitet = 95,0%</v>
      </c>
      <c r="J36" s="1"/>
    </row>
    <row r="37" spans="5:13" x14ac:dyDescent="0.25">
      <c r="E37" s="12" t="str">
        <f>"Testens specificitet = "&amp;TEXT(C9,"#,0%")</f>
        <v>Testens specificitet = 95,0%</v>
      </c>
      <c r="I37">
        <f>I34+1</f>
        <v>9</v>
      </c>
      <c r="J37" s="1">
        <f>J34</f>
        <v>2.75</v>
      </c>
      <c r="K37">
        <v>1</v>
      </c>
      <c r="L37">
        <f>L19</f>
        <v>1</v>
      </c>
      <c r="M37" t="s">
        <v>24</v>
      </c>
    </row>
    <row r="38" spans="5:13" x14ac:dyDescent="0.25">
      <c r="E38" s="12" t="s">
        <v>35</v>
      </c>
      <c r="J38" s="1">
        <v>4</v>
      </c>
      <c r="K38">
        <v>3</v>
      </c>
      <c r="L38">
        <f>L20</f>
        <v>1</v>
      </c>
    </row>
    <row r="39" spans="5:13" x14ac:dyDescent="0.25">
      <c r="E39" s="12" t="s">
        <v>36</v>
      </c>
      <c r="J39" s="1"/>
    </row>
    <row r="40" spans="5:13" x14ac:dyDescent="0.25">
      <c r="E40" s="12" t="s">
        <v>37</v>
      </c>
      <c r="I40">
        <f>I37+1</f>
        <v>10</v>
      </c>
      <c r="J40" s="1">
        <v>2.25</v>
      </c>
      <c r="K40">
        <v>0</v>
      </c>
      <c r="L40">
        <f>L22</f>
        <v>1</v>
      </c>
      <c r="M40" t="s">
        <v>25</v>
      </c>
    </row>
    <row r="41" spans="5:13" x14ac:dyDescent="0.25">
      <c r="E41" s="12" t="s">
        <v>38</v>
      </c>
      <c r="J41" s="1">
        <v>4</v>
      </c>
      <c r="K41">
        <v>0</v>
      </c>
      <c r="L41">
        <f>L23</f>
        <v>1</v>
      </c>
    </row>
    <row r="42" spans="5:13" x14ac:dyDescent="0.25">
      <c r="E42" s="12" t="s">
        <v>39</v>
      </c>
    </row>
    <row r="43" spans="5:13" x14ac:dyDescent="0.25">
      <c r="E43" s="12" t="s">
        <v>40</v>
      </c>
      <c r="I43">
        <v>11</v>
      </c>
      <c r="J43" s="1">
        <f>B16-0.7</f>
        <v>1.55</v>
      </c>
      <c r="K43">
        <v>-1.5</v>
      </c>
      <c r="L43">
        <v>1</v>
      </c>
      <c r="M43" t="s">
        <v>26</v>
      </c>
    </row>
    <row r="44" spans="5:13" ht="60" x14ac:dyDescent="0.25">
      <c r="E44" s="12" t="s">
        <v>41</v>
      </c>
      <c r="J44" s="1">
        <f>J43*1.005</f>
        <v>1.55775</v>
      </c>
      <c r="K44">
        <v>4.5</v>
      </c>
      <c r="L44">
        <f>L43</f>
        <v>1</v>
      </c>
    </row>
    <row r="45" spans="5:13" x14ac:dyDescent="0.25">
      <c r="J45" s="1"/>
    </row>
    <row r="46" spans="5:13" x14ac:dyDescent="0.25">
      <c r="I46">
        <v>12</v>
      </c>
      <c r="J46" s="1">
        <f>B16+0.9</f>
        <v>3.15</v>
      </c>
      <c r="K46">
        <f>K43</f>
        <v>-1.5</v>
      </c>
      <c r="L46">
        <v>1</v>
      </c>
      <c r="M46" t="s">
        <v>27</v>
      </c>
    </row>
    <row r="47" spans="5:13" x14ac:dyDescent="0.25">
      <c r="J47" s="1">
        <f>J46*1.01</f>
        <v>3.1814999999999998</v>
      </c>
      <c r="K47">
        <f>K44</f>
        <v>4.5</v>
      </c>
      <c r="L47">
        <f>L46</f>
        <v>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Resultater</vt:lpstr>
      <vt:lpstr>Maskinrummet</vt:lpstr>
    </vt:vector>
  </TitlesOfParts>
  <Company>Region Syddanmark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Lars Ulrik Gerdes</dc:creator>
  <cp:lastModifiedBy>Ulrik Gerdes</cp:lastModifiedBy>
  <dcterms:created xsi:type="dcterms:W3CDTF">2020-05-28T09:10:55Z</dcterms:created>
  <dcterms:modified xsi:type="dcterms:W3CDTF">2020-06-06T08:48:04Z</dcterms:modified>
</cp:coreProperties>
</file>